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nadia/Documents/PAGEPRESS NADIA/AHR/AHR_Copyediting/131-Aik Kah/"/>
    </mc:Choice>
  </mc:AlternateContent>
  <xr:revisionPtr revIDLastSave="0" documentId="8_{25B929C8-73D5-7F4E-A4BB-F2EC69028CFC}" xr6:coauthVersionLast="47" xr6:coauthVersionMax="47" xr10:uidLastSave="{00000000-0000-0000-0000-000000000000}"/>
  <bookViews>
    <workbookView xWindow="0" yWindow="600" windowWidth="29040" windowHeight="15720" firstSheet="1" activeTab="1" xr2:uid="{00000000-000D-0000-FFFF-FFFF00000000}"/>
  </bookViews>
  <sheets>
    <sheet name="PROTOCOL H ANALYSIS" sheetId="1" r:id="rId1"/>
    <sheet name="Overall (pooled B-E)-1" sheetId="2" r:id="rId2"/>
    <sheet name="Overall (pooled B-E)-2" sheetId="3" r:id="rId3"/>
    <sheet name="Summary" sheetId="4" r:id="rId4"/>
    <sheet name="Sensitivity Analysis-Local" sheetId="5" r:id="rId5"/>
    <sheet name="Sensitivity Analysis-Globa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3" i="3"/>
  <c r="BA29" i="1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45" i="6"/>
  <c r="C68" i="6" s="1"/>
  <c r="C44" i="6"/>
  <c r="C67" i="6" s="1"/>
  <c r="C43" i="6"/>
  <c r="C66" i="6" s="1"/>
  <c r="C42" i="6"/>
  <c r="C41" i="6"/>
  <c r="C64" i="6" s="1"/>
  <c r="C40" i="6"/>
  <c r="C63" i="6" s="1"/>
  <c r="C39" i="6"/>
  <c r="C62" i="6" s="1"/>
  <c r="C38" i="6"/>
  <c r="C37" i="6"/>
  <c r="C60" i="6" s="1"/>
  <c r="C36" i="6"/>
  <c r="C59" i="6" s="1"/>
  <c r="C35" i="6"/>
  <c r="C58" i="6" s="1"/>
  <c r="C34" i="6"/>
  <c r="C33" i="6"/>
  <c r="C56" i="6" s="1"/>
  <c r="C32" i="6"/>
  <c r="C55" i="6" s="1"/>
  <c r="C31" i="6"/>
  <c r="C54" i="6" s="1"/>
  <c r="C30" i="6"/>
  <c r="C29" i="6"/>
  <c r="C52" i="6" s="1"/>
  <c r="C28" i="6"/>
  <c r="C51" i="6" s="1"/>
  <c r="C27" i="6"/>
  <c r="C50" i="6" s="1"/>
  <c r="S6" i="6"/>
  <c r="S50" i="6" s="1"/>
  <c r="R6" i="6"/>
  <c r="R50" i="6" s="1"/>
  <c r="Q6" i="6"/>
  <c r="Q50" i="6" s="1"/>
  <c r="P6" i="6"/>
  <c r="P50" i="6" s="1"/>
  <c r="O6" i="6"/>
  <c r="O50" i="6" s="1"/>
  <c r="N6" i="6"/>
  <c r="N50" i="6" s="1"/>
  <c r="M6" i="6"/>
  <c r="M50" i="6" s="1"/>
  <c r="L6" i="6"/>
  <c r="L50" i="6" s="1"/>
  <c r="K6" i="6"/>
  <c r="K50" i="6" s="1"/>
  <c r="J6" i="6"/>
  <c r="J50" i="6" s="1"/>
  <c r="I6" i="6"/>
  <c r="I50" i="6" s="1"/>
  <c r="H6" i="6"/>
  <c r="H50" i="6" s="1"/>
  <c r="G6" i="6"/>
  <c r="G50" i="6" s="1"/>
  <c r="F6" i="6"/>
  <c r="F50" i="6" s="1"/>
  <c r="E6" i="6"/>
  <c r="E50" i="6" s="1"/>
  <c r="D6" i="6"/>
  <c r="D50" i="6" s="1"/>
  <c r="C6" i="6"/>
  <c r="C21" i="5"/>
  <c r="C20" i="5"/>
  <c r="C19" i="5"/>
  <c r="C18" i="5"/>
  <c r="G17" i="5"/>
  <c r="C17" i="5"/>
  <c r="G16" i="5"/>
  <c r="C16" i="5"/>
  <c r="G15" i="5"/>
  <c r="C15" i="5"/>
  <c r="G14" i="5"/>
  <c r="C14" i="5"/>
  <c r="K13" i="5"/>
  <c r="G13" i="5"/>
  <c r="C13" i="5"/>
  <c r="K12" i="5"/>
  <c r="G12" i="5"/>
  <c r="C12" i="5"/>
  <c r="K11" i="5"/>
  <c r="G11" i="5"/>
  <c r="C11" i="5"/>
  <c r="K10" i="5"/>
  <c r="G10" i="5"/>
  <c r="C10" i="5"/>
  <c r="K9" i="5"/>
  <c r="G9" i="5"/>
  <c r="C9" i="5"/>
  <c r="K8" i="5"/>
  <c r="G8" i="5"/>
  <c r="C8" i="5"/>
  <c r="K7" i="5"/>
  <c r="G7" i="5"/>
  <c r="C7" i="5"/>
  <c r="K6" i="5"/>
  <c r="G6" i="5"/>
  <c r="C6" i="5"/>
  <c r="K5" i="5"/>
  <c r="G5" i="5"/>
  <c r="C5" i="5"/>
  <c r="K4" i="5"/>
  <c r="G4" i="5"/>
  <c r="C4" i="5"/>
  <c r="K3" i="5"/>
  <c r="G3" i="5"/>
  <c r="C3" i="5"/>
  <c r="G10" i="3"/>
  <c r="G9" i="3"/>
  <c r="G4" i="3"/>
  <c r="H4" i="3" s="1"/>
  <c r="G3" i="3"/>
  <c r="G5" i="3" s="1"/>
  <c r="F10" i="2"/>
  <c r="F9" i="2"/>
  <c r="F4" i="2"/>
  <c r="G4" i="2" s="1"/>
  <c r="F3" i="2"/>
  <c r="F6" i="2" s="1"/>
  <c r="BB123" i="1"/>
  <c r="BA123" i="1"/>
  <c r="AZ123" i="1"/>
  <c r="AX123" i="1"/>
  <c r="AW123" i="1"/>
  <c r="AV123" i="1"/>
  <c r="AU123" i="1"/>
  <c r="AT123" i="1"/>
  <c r="AS123" i="1"/>
  <c r="AO123" i="1"/>
  <c r="AN123" i="1"/>
  <c r="AM123" i="1"/>
  <c r="AL123" i="1"/>
  <c r="AK123" i="1"/>
  <c r="AJ123" i="1"/>
  <c r="BB122" i="1"/>
  <c r="AZ122" i="1"/>
  <c r="BA122" i="1" s="1"/>
  <c r="AW122" i="1"/>
  <c r="AV122" i="1"/>
  <c r="AU122" i="1"/>
  <c r="AT122" i="1"/>
  <c r="AS122" i="1"/>
  <c r="AN122" i="1"/>
  <c r="AM122" i="1"/>
  <c r="AL122" i="1"/>
  <c r="AK122" i="1"/>
  <c r="AJ122" i="1"/>
  <c r="BB121" i="1"/>
  <c r="BA121" i="1"/>
  <c r="AZ121" i="1"/>
  <c r="AV121" i="1"/>
  <c r="AU121" i="1"/>
  <c r="AT121" i="1"/>
  <c r="AS121" i="1"/>
  <c r="AM121" i="1"/>
  <c r="AL121" i="1"/>
  <c r="AK121" i="1"/>
  <c r="AJ121" i="1"/>
  <c r="BB120" i="1"/>
  <c r="AZ120" i="1"/>
  <c r="AX120" i="1"/>
  <c r="AW120" i="1"/>
  <c r="AV120" i="1"/>
  <c r="AU120" i="1"/>
  <c r="AT120" i="1"/>
  <c r="AS120" i="1"/>
  <c r="AO120" i="1"/>
  <c r="AN120" i="1"/>
  <c r="AM120" i="1"/>
  <c r="AL120" i="1"/>
  <c r="AK120" i="1"/>
  <c r="AJ120" i="1"/>
  <c r="AZ119" i="1"/>
  <c r="BB119" i="1" s="1"/>
  <c r="AV119" i="1"/>
  <c r="AT119" i="1"/>
  <c r="AS119" i="1"/>
  <c r="AK119" i="1"/>
  <c r="AJ119" i="1"/>
  <c r="AZ118" i="1"/>
  <c r="BB118" i="1" s="1"/>
  <c r="AX118" i="1"/>
  <c r="AW118" i="1"/>
  <c r="AV118" i="1"/>
  <c r="AU118" i="1"/>
  <c r="AT118" i="1"/>
  <c r="AS118" i="1"/>
  <c r="AO118" i="1"/>
  <c r="AN118" i="1"/>
  <c r="AM118" i="1"/>
  <c r="AL118" i="1"/>
  <c r="AK118" i="1"/>
  <c r="AJ118" i="1"/>
  <c r="AZ117" i="1"/>
  <c r="BB117" i="1" s="1"/>
  <c r="AV117" i="1"/>
  <c r="AU117" i="1"/>
  <c r="AT117" i="1"/>
  <c r="AS117" i="1"/>
  <c r="AM117" i="1"/>
  <c r="AL117" i="1"/>
  <c r="AK117" i="1"/>
  <c r="AJ117" i="1"/>
  <c r="BA116" i="1"/>
  <c r="AZ116" i="1"/>
  <c r="BB116" i="1" s="1"/>
  <c r="AX116" i="1"/>
  <c r="AW116" i="1"/>
  <c r="AV116" i="1"/>
  <c r="AU116" i="1"/>
  <c r="AT116" i="1"/>
  <c r="AS116" i="1"/>
  <c r="AO116" i="1"/>
  <c r="AN116" i="1"/>
  <c r="AM116" i="1"/>
  <c r="AL116" i="1"/>
  <c r="AK116" i="1"/>
  <c r="AJ116" i="1"/>
  <c r="AT114" i="1"/>
  <c r="AS114" i="1"/>
  <c r="AK114" i="1"/>
  <c r="AJ114" i="1"/>
  <c r="AO113" i="1"/>
  <c r="AN113" i="1"/>
  <c r="AM113" i="1"/>
  <c r="AL113" i="1"/>
  <c r="AK113" i="1"/>
  <c r="AO112" i="1"/>
  <c r="AN112" i="1"/>
  <c r="AM112" i="1"/>
  <c r="AL112" i="1"/>
  <c r="AK112" i="1"/>
  <c r="BB111" i="1"/>
  <c r="AZ111" i="1"/>
  <c r="AW111" i="1"/>
  <c r="AV111" i="1"/>
  <c r="AU111" i="1"/>
  <c r="AT111" i="1"/>
  <c r="AS111" i="1"/>
  <c r="AN111" i="1"/>
  <c r="AM111" i="1"/>
  <c r="AL111" i="1"/>
  <c r="AK111" i="1"/>
  <c r="AJ111" i="1"/>
  <c r="BB110" i="1"/>
  <c r="AZ110" i="1"/>
  <c r="BA110" i="1" s="1"/>
  <c r="AX110" i="1"/>
  <c r="AW110" i="1"/>
  <c r="AV110" i="1"/>
  <c r="AU110" i="1"/>
  <c r="AT110" i="1"/>
  <c r="AS110" i="1"/>
  <c r="AO110" i="1"/>
  <c r="AN110" i="1"/>
  <c r="AM110" i="1"/>
  <c r="AL110" i="1"/>
  <c r="AK110" i="1"/>
  <c r="AJ110" i="1"/>
  <c r="AZ109" i="1"/>
  <c r="BB109" i="1" s="1"/>
  <c r="AX109" i="1"/>
  <c r="AW109" i="1"/>
  <c r="AV109" i="1"/>
  <c r="AU109" i="1"/>
  <c r="AT109" i="1"/>
  <c r="AS109" i="1"/>
  <c r="AO109" i="1"/>
  <c r="AN109" i="1"/>
  <c r="AM109" i="1"/>
  <c r="AL109" i="1"/>
  <c r="AK109" i="1"/>
  <c r="AJ109" i="1"/>
  <c r="AZ108" i="1"/>
  <c r="BB108" i="1" s="1"/>
  <c r="AX108" i="1"/>
  <c r="AW108" i="1"/>
  <c r="AV108" i="1"/>
  <c r="AU108" i="1"/>
  <c r="AT108" i="1"/>
  <c r="AS108" i="1"/>
  <c r="AO108" i="1"/>
  <c r="AN108" i="1"/>
  <c r="AM108" i="1"/>
  <c r="AL108" i="1"/>
  <c r="AK108" i="1"/>
  <c r="AJ108" i="1"/>
  <c r="BB107" i="1"/>
  <c r="AZ107" i="1"/>
  <c r="AV107" i="1"/>
  <c r="AU107" i="1"/>
  <c r="AT107" i="1"/>
  <c r="AS107" i="1"/>
  <c r="AM107" i="1"/>
  <c r="AL107" i="1"/>
  <c r="AK107" i="1"/>
  <c r="AJ107" i="1"/>
  <c r="AZ106" i="1"/>
  <c r="BB106" i="1" s="1"/>
  <c r="AV106" i="1"/>
  <c r="AU106" i="1"/>
  <c r="AT106" i="1"/>
  <c r="AS106" i="1"/>
  <c r="AM106" i="1"/>
  <c r="AL106" i="1"/>
  <c r="AK106" i="1"/>
  <c r="AJ106" i="1"/>
  <c r="BA105" i="1"/>
  <c r="AZ105" i="1"/>
  <c r="BB105" i="1" s="1"/>
  <c r="AX105" i="1"/>
  <c r="AW105" i="1"/>
  <c r="AV105" i="1"/>
  <c r="AU105" i="1"/>
  <c r="AT105" i="1"/>
  <c r="AS105" i="1"/>
  <c r="AO105" i="1"/>
  <c r="AN105" i="1"/>
  <c r="AM105" i="1"/>
  <c r="AL105" i="1"/>
  <c r="AK105" i="1"/>
  <c r="AJ105" i="1"/>
  <c r="BB103" i="1"/>
  <c r="AZ103" i="1"/>
  <c r="AW103" i="1"/>
  <c r="AV103" i="1"/>
  <c r="AU103" i="1"/>
  <c r="AT103" i="1"/>
  <c r="AS103" i="1"/>
  <c r="AN103" i="1"/>
  <c r="AM103" i="1"/>
  <c r="AL103" i="1"/>
  <c r="AK103" i="1"/>
  <c r="AJ103" i="1"/>
  <c r="BB102" i="1"/>
  <c r="AZ102" i="1"/>
  <c r="BA102" i="1" s="1"/>
  <c r="AX102" i="1"/>
  <c r="AW102" i="1"/>
  <c r="AV102" i="1"/>
  <c r="AU102" i="1"/>
  <c r="AT102" i="1"/>
  <c r="AS102" i="1"/>
  <c r="AN102" i="1"/>
  <c r="AM102" i="1"/>
  <c r="AL102" i="1"/>
  <c r="AK102" i="1"/>
  <c r="AJ102" i="1"/>
  <c r="AZ101" i="1"/>
  <c r="AX101" i="1"/>
  <c r="AW101" i="1"/>
  <c r="AV101" i="1"/>
  <c r="AU101" i="1"/>
  <c r="AT101" i="1"/>
  <c r="AS101" i="1"/>
  <c r="AO101" i="1"/>
  <c r="AN101" i="1"/>
  <c r="AM101" i="1"/>
  <c r="AL101" i="1"/>
  <c r="AK101" i="1"/>
  <c r="AJ101" i="1"/>
  <c r="BA100" i="1"/>
  <c r="AZ100" i="1"/>
  <c r="BB100" i="1" s="1"/>
  <c r="AX100" i="1"/>
  <c r="AW100" i="1"/>
  <c r="AV100" i="1"/>
  <c r="AU100" i="1"/>
  <c r="AT100" i="1"/>
  <c r="AS100" i="1"/>
  <c r="AR100" i="1"/>
  <c r="AQ100" i="1"/>
  <c r="AO100" i="1"/>
  <c r="AN100" i="1"/>
  <c r="AM100" i="1"/>
  <c r="AL100" i="1"/>
  <c r="AK100" i="1"/>
  <c r="AJ100" i="1"/>
  <c r="AI100" i="1"/>
  <c r="AH100" i="1"/>
  <c r="AZ99" i="1"/>
  <c r="BB99" i="1" s="1"/>
  <c r="AX99" i="1"/>
  <c r="AW99" i="1"/>
  <c r="AV99" i="1"/>
  <c r="AU99" i="1"/>
  <c r="AT99" i="1"/>
  <c r="AS99" i="1"/>
  <c r="AR99" i="1"/>
  <c r="AQ99" i="1"/>
  <c r="AO99" i="1"/>
  <c r="AN99" i="1"/>
  <c r="AM99" i="1"/>
  <c r="AL99" i="1"/>
  <c r="AK99" i="1"/>
  <c r="AJ99" i="1"/>
  <c r="AI99" i="1"/>
  <c r="AH99" i="1"/>
  <c r="BA98" i="1"/>
  <c r="AZ98" i="1"/>
  <c r="BB98" i="1" s="1"/>
  <c r="AX98" i="1"/>
  <c r="AW98" i="1"/>
  <c r="AV98" i="1"/>
  <c r="AU98" i="1"/>
  <c r="AT98" i="1"/>
  <c r="AS98" i="1"/>
  <c r="AR98" i="1"/>
  <c r="AQ98" i="1"/>
  <c r="AO98" i="1"/>
  <c r="AN98" i="1"/>
  <c r="AM98" i="1"/>
  <c r="AL98" i="1"/>
  <c r="AK98" i="1"/>
  <c r="AJ98" i="1"/>
  <c r="AI98" i="1"/>
  <c r="AH98" i="1"/>
  <c r="BB97" i="1"/>
  <c r="AZ97" i="1"/>
  <c r="AX97" i="1"/>
  <c r="AW97" i="1"/>
  <c r="AV97" i="1"/>
  <c r="AU97" i="1"/>
  <c r="AT97" i="1"/>
  <c r="AS97" i="1"/>
  <c r="AR97" i="1"/>
  <c r="AQ97" i="1"/>
  <c r="AO97" i="1"/>
  <c r="AN97" i="1"/>
  <c r="AM97" i="1"/>
  <c r="AL97" i="1"/>
  <c r="AK97" i="1"/>
  <c r="AJ97" i="1"/>
  <c r="AI97" i="1"/>
  <c r="AH97" i="1"/>
  <c r="AZ96" i="1"/>
  <c r="BB96" i="1" s="1"/>
  <c r="AX96" i="1"/>
  <c r="AW96" i="1"/>
  <c r="AV96" i="1"/>
  <c r="AU96" i="1"/>
  <c r="AT96" i="1"/>
  <c r="AS96" i="1"/>
  <c r="AR96" i="1"/>
  <c r="AQ96" i="1"/>
  <c r="AO96" i="1"/>
  <c r="AM96" i="1"/>
  <c r="AL96" i="1"/>
  <c r="AK96" i="1"/>
  <c r="AJ96" i="1"/>
  <c r="AI96" i="1"/>
  <c r="AH96" i="1"/>
  <c r="AX95" i="1"/>
  <c r="AW95" i="1"/>
  <c r="AV95" i="1"/>
  <c r="AU95" i="1"/>
  <c r="AT95" i="1"/>
  <c r="AR95" i="1"/>
  <c r="AQ95" i="1"/>
  <c r="AO95" i="1"/>
  <c r="AN95" i="1"/>
  <c r="AM95" i="1"/>
  <c r="AL95" i="1"/>
  <c r="AK95" i="1"/>
  <c r="AH95" i="1"/>
  <c r="BA94" i="1"/>
  <c r="AZ94" i="1"/>
  <c r="BB94" i="1" s="1"/>
  <c r="AW94" i="1"/>
  <c r="AV94" i="1"/>
  <c r="AU94" i="1"/>
  <c r="AT94" i="1"/>
  <c r="AS94" i="1"/>
  <c r="AR94" i="1"/>
  <c r="AQ94" i="1"/>
  <c r="AN94" i="1"/>
  <c r="AM94" i="1"/>
  <c r="AK94" i="1"/>
  <c r="AJ94" i="1"/>
  <c r="AI94" i="1"/>
  <c r="AH94" i="1"/>
  <c r="AZ93" i="1"/>
  <c r="BB93" i="1" s="1"/>
  <c r="AW93" i="1"/>
  <c r="AV93" i="1"/>
  <c r="AT93" i="1"/>
  <c r="AS93" i="1"/>
  <c r="AR93" i="1"/>
  <c r="AQ93" i="1"/>
  <c r="AN93" i="1"/>
  <c r="AM93" i="1"/>
  <c r="AK93" i="1"/>
  <c r="AJ93" i="1"/>
  <c r="AI93" i="1"/>
  <c r="AH93" i="1"/>
  <c r="BA91" i="1"/>
  <c r="AZ91" i="1"/>
  <c r="BB91" i="1" s="1"/>
  <c r="AW91" i="1"/>
  <c r="AV91" i="1"/>
  <c r="AU91" i="1"/>
  <c r="AT91" i="1"/>
  <c r="AS91" i="1"/>
  <c r="AR91" i="1"/>
  <c r="AQ91" i="1"/>
  <c r="AN91" i="1"/>
  <c r="AM91" i="1"/>
  <c r="AL91" i="1"/>
  <c r="AK91" i="1"/>
  <c r="AI91" i="1"/>
  <c r="AH91" i="1"/>
  <c r="AZ90" i="1"/>
  <c r="BB90" i="1" s="1"/>
  <c r="AX90" i="1"/>
  <c r="AW90" i="1"/>
  <c r="AV90" i="1"/>
  <c r="AU90" i="1"/>
  <c r="AT90" i="1"/>
  <c r="AS90" i="1"/>
  <c r="AR90" i="1"/>
  <c r="AQ90" i="1"/>
  <c r="AO90" i="1"/>
  <c r="AN90" i="1"/>
  <c r="AM90" i="1"/>
  <c r="AL90" i="1"/>
  <c r="AK90" i="1"/>
  <c r="AJ90" i="1"/>
  <c r="AI90" i="1"/>
  <c r="AH90" i="1"/>
  <c r="BA88" i="1"/>
  <c r="AZ88" i="1"/>
  <c r="BB88" i="1" s="1"/>
  <c r="AX88" i="1"/>
  <c r="AW88" i="1"/>
  <c r="AV88" i="1"/>
  <c r="AU88" i="1"/>
  <c r="AT88" i="1"/>
  <c r="AS88" i="1"/>
  <c r="AR88" i="1"/>
  <c r="AQ88" i="1"/>
  <c r="AO88" i="1"/>
  <c r="AN88" i="1"/>
  <c r="AM88" i="1"/>
  <c r="AL88" i="1"/>
  <c r="AK88" i="1"/>
  <c r="AJ88" i="1"/>
  <c r="AI88" i="1"/>
  <c r="AH88" i="1"/>
  <c r="BB87" i="1"/>
  <c r="AZ87" i="1"/>
  <c r="BA87" i="1" s="1"/>
  <c r="AX87" i="1"/>
  <c r="AV87" i="1"/>
  <c r="AU87" i="1"/>
  <c r="AT87" i="1"/>
  <c r="AS87" i="1"/>
  <c r="AR87" i="1"/>
  <c r="AQ87" i="1"/>
  <c r="AO87" i="1"/>
  <c r="AM87" i="1"/>
  <c r="AL87" i="1"/>
  <c r="AK87" i="1"/>
  <c r="AJ87" i="1"/>
  <c r="AI87" i="1"/>
  <c r="AH87" i="1"/>
  <c r="AZ84" i="1"/>
  <c r="BB84" i="1" s="1"/>
  <c r="AX84" i="1"/>
  <c r="AW84" i="1"/>
  <c r="AV84" i="1"/>
  <c r="AU84" i="1"/>
  <c r="AT84" i="1"/>
  <c r="AS84" i="1"/>
  <c r="AR84" i="1"/>
  <c r="AQ84" i="1"/>
  <c r="AO84" i="1"/>
  <c r="AN84" i="1"/>
  <c r="AM84" i="1"/>
  <c r="AL84" i="1"/>
  <c r="AK84" i="1"/>
  <c r="AJ84" i="1"/>
  <c r="AI84" i="1"/>
  <c r="AH84" i="1"/>
  <c r="BA83" i="1"/>
  <c r="AZ83" i="1"/>
  <c r="BB83" i="1" s="1"/>
  <c r="AX83" i="1"/>
  <c r="AW83" i="1"/>
  <c r="AV83" i="1"/>
  <c r="AU83" i="1"/>
  <c r="AT83" i="1"/>
  <c r="AS83" i="1"/>
  <c r="AR83" i="1"/>
  <c r="AQ83" i="1"/>
  <c r="AO83" i="1"/>
  <c r="AM83" i="1"/>
  <c r="AL83" i="1"/>
  <c r="AK83" i="1"/>
  <c r="AJ83" i="1"/>
  <c r="AI83" i="1"/>
  <c r="AH83" i="1"/>
  <c r="BA82" i="1"/>
  <c r="AZ82" i="1"/>
  <c r="BB82" i="1" s="1"/>
  <c r="AW82" i="1"/>
  <c r="AV82" i="1"/>
  <c r="AU82" i="1"/>
  <c r="AT82" i="1"/>
  <c r="AS82" i="1"/>
  <c r="AR82" i="1"/>
  <c r="AQ82" i="1"/>
  <c r="AJ82" i="1"/>
  <c r="AI82" i="1"/>
  <c r="AH82" i="1"/>
  <c r="AZ81" i="1"/>
  <c r="BB81" i="1" s="1"/>
  <c r="AX81" i="1"/>
  <c r="AW81" i="1"/>
  <c r="AV81" i="1"/>
  <c r="AU81" i="1"/>
  <c r="AT81" i="1"/>
  <c r="AS81" i="1"/>
  <c r="AR81" i="1"/>
  <c r="AQ81" i="1"/>
  <c r="AM81" i="1"/>
  <c r="AL81" i="1"/>
  <c r="AK81" i="1"/>
  <c r="AJ81" i="1"/>
  <c r="AI81" i="1"/>
  <c r="AH81" i="1"/>
  <c r="BB80" i="1"/>
  <c r="AZ80" i="1"/>
  <c r="BA80" i="1" s="1"/>
  <c r="AX80" i="1"/>
  <c r="AW80" i="1"/>
  <c r="AV80" i="1"/>
  <c r="AU80" i="1"/>
  <c r="AT80" i="1"/>
  <c r="AS80" i="1"/>
  <c r="AR80" i="1"/>
  <c r="AQ80" i="1"/>
  <c r="AO80" i="1"/>
  <c r="AN80" i="1"/>
  <c r="AM80" i="1"/>
  <c r="AL80" i="1"/>
  <c r="AK80" i="1"/>
  <c r="AI80" i="1"/>
  <c r="AH80" i="1"/>
  <c r="AZ79" i="1"/>
  <c r="BB79" i="1" s="1"/>
  <c r="AX79" i="1"/>
  <c r="AW79" i="1"/>
  <c r="AV79" i="1"/>
  <c r="AU79" i="1"/>
  <c r="AT79" i="1"/>
  <c r="AS79" i="1"/>
  <c r="AR79" i="1"/>
  <c r="AQ79" i="1"/>
  <c r="AO79" i="1"/>
  <c r="AN79" i="1"/>
  <c r="AM79" i="1"/>
  <c r="AL79" i="1"/>
  <c r="AK79" i="1"/>
  <c r="AJ79" i="1"/>
  <c r="AI79" i="1"/>
  <c r="AH79" i="1"/>
  <c r="AZ77" i="1"/>
  <c r="BB77" i="1" s="1"/>
  <c r="AX77" i="1"/>
  <c r="AW77" i="1"/>
  <c r="AV77" i="1"/>
  <c r="AU77" i="1"/>
  <c r="AT77" i="1"/>
  <c r="AS77" i="1"/>
  <c r="AR77" i="1"/>
  <c r="AQ77" i="1"/>
  <c r="AO77" i="1"/>
  <c r="AN77" i="1"/>
  <c r="AM77" i="1"/>
  <c r="AL77" i="1"/>
  <c r="AK77" i="1"/>
  <c r="AJ77" i="1"/>
  <c r="AI77" i="1"/>
  <c r="AH77" i="1"/>
  <c r="BA76" i="1"/>
  <c r="AZ76" i="1"/>
  <c r="BB76" i="1" s="1"/>
  <c r="AX76" i="1"/>
  <c r="AW76" i="1"/>
  <c r="AV76" i="1"/>
  <c r="AU76" i="1"/>
  <c r="AT76" i="1"/>
  <c r="AS76" i="1"/>
  <c r="AR76" i="1"/>
  <c r="AQ76" i="1"/>
  <c r="AO76" i="1"/>
  <c r="AN76" i="1"/>
  <c r="AM76" i="1"/>
  <c r="AL76" i="1"/>
  <c r="AK76" i="1"/>
  <c r="AJ76" i="1"/>
  <c r="AI76" i="1"/>
  <c r="AH76" i="1"/>
  <c r="AZ75" i="1"/>
  <c r="BB75" i="1" s="1"/>
  <c r="AX75" i="1"/>
  <c r="AW75" i="1"/>
  <c r="AV75" i="1"/>
  <c r="AU75" i="1"/>
  <c r="AT75" i="1"/>
  <c r="AS75" i="1"/>
  <c r="AO75" i="1"/>
  <c r="AN75" i="1"/>
  <c r="AM75" i="1"/>
  <c r="AL75" i="1"/>
  <c r="AK75" i="1"/>
  <c r="AJ75" i="1"/>
  <c r="BA74" i="1"/>
  <c r="AZ74" i="1"/>
  <c r="BB74" i="1" s="1"/>
  <c r="AX74" i="1"/>
  <c r="AW74" i="1"/>
  <c r="AV74" i="1"/>
  <c r="AU74" i="1"/>
  <c r="AT74" i="1"/>
  <c r="AS74" i="1"/>
  <c r="AR74" i="1"/>
  <c r="AQ74" i="1"/>
  <c r="AO74" i="1"/>
  <c r="AM74" i="1"/>
  <c r="AL74" i="1"/>
  <c r="AK74" i="1"/>
  <c r="AJ74" i="1"/>
  <c r="AI74" i="1"/>
  <c r="AH74" i="1"/>
  <c r="BA73" i="1"/>
  <c r="AZ73" i="1"/>
  <c r="BB73" i="1" s="1"/>
  <c r="AX73" i="1"/>
  <c r="AW73" i="1"/>
  <c r="AV73" i="1"/>
  <c r="AU73" i="1"/>
  <c r="AT73" i="1"/>
  <c r="AS73" i="1"/>
  <c r="AO73" i="1"/>
  <c r="AN73" i="1"/>
  <c r="AM73" i="1"/>
  <c r="AL73" i="1"/>
  <c r="AK73" i="1"/>
  <c r="AJ73" i="1"/>
  <c r="AZ72" i="1"/>
  <c r="BB72" i="1" s="1"/>
  <c r="AX72" i="1"/>
  <c r="AW72" i="1"/>
  <c r="AV72" i="1"/>
  <c r="AU72" i="1"/>
  <c r="AT72" i="1"/>
  <c r="AS72" i="1"/>
  <c r="AO72" i="1"/>
  <c r="AN72" i="1"/>
  <c r="AM72" i="1"/>
  <c r="AL72" i="1"/>
  <c r="AK72" i="1"/>
  <c r="AJ72" i="1"/>
  <c r="BA71" i="1"/>
  <c r="AZ71" i="1"/>
  <c r="BB71" i="1" s="1"/>
  <c r="AX71" i="1"/>
  <c r="AW71" i="1"/>
  <c r="AV71" i="1"/>
  <c r="AU71" i="1"/>
  <c r="AT71" i="1"/>
  <c r="AS71" i="1"/>
  <c r="AO71" i="1"/>
  <c r="AN71" i="1"/>
  <c r="AM71" i="1"/>
  <c r="AL71" i="1"/>
  <c r="AK71" i="1"/>
  <c r="AJ71" i="1"/>
  <c r="BB69" i="1"/>
  <c r="AZ69" i="1"/>
  <c r="BA69" i="1" s="1"/>
  <c r="AX69" i="1"/>
  <c r="AW69" i="1"/>
  <c r="AV69" i="1"/>
  <c r="AU69" i="1"/>
  <c r="AT69" i="1"/>
  <c r="AS69" i="1"/>
  <c r="AO69" i="1"/>
  <c r="AN69" i="1"/>
  <c r="AM69" i="1"/>
  <c r="AL69" i="1"/>
  <c r="AK69" i="1"/>
  <c r="AJ69" i="1"/>
  <c r="BA68" i="1"/>
  <c r="AZ68" i="1"/>
  <c r="BB68" i="1" s="1"/>
  <c r="AW68" i="1"/>
  <c r="AV68" i="1"/>
  <c r="AU68" i="1"/>
  <c r="AT68" i="1"/>
  <c r="AS68" i="1"/>
  <c r="AN68" i="1"/>
  <c r="AM68" i="1"/>
  <c r="AL68" i="1"/>
  <c r="AK68" i="1"/>
  <c r="AJ68" i="1"/>
  <c r="BB67" i="1"/>
  <c r="AZ67" i="1"/>
  <c r="BA67" i="1" s="1"/>
  <c r="AX67" i="1"/>
  <c r="AW67" i="1"/>
  <c r="AV67" i="1"/>
  <c r="AU67" i="1"/>
  <c r="AT67" i="1"/>
  <c r="AS67" i="1"/>
  <c r="AO67" i="1"/>
  <c r="AN67" i="1"/>
  <c r="AM67" i="1"/>
  <c r="AL67" i="1"/>
  <c r="AK67" i="1"/>
  <c r="AJ67" i="1"/>
  <c r="BA66" i="1"/>
  <c r="AZ66" i="1"/>
  <c r="BB66" i="1" s="1"/>
  <c r="AX66" i="1"/>
  <c r="AW66" i="1"/>
  <c r="AV66" i="1"/>
  <c r="AU66" i="1"/>
  <c r="AT66" i="1"/>
  <c r="AS66" i="1"/>
  <c r="AO66" i="1"/>
  <c r="AN66" i="1"/>
  <c r="AM66" i="1"/>
  <c r="AL66" i="1"/>
  <c r="AK66" i="1"/>
  <c r="AJ66" i="1"/>
  <c r="AZ65" i="1"/>
  <c r="BB65" i="1" s="1"/>
  <c r="AW65" i="1"/>
  <c r="AV65" i="1"/>
  <c r="AU65" i="1"/>
  <c r="AT65" i="1"/>
  <c r="AS65" i="1"/>
  <c r="AN65" i="1"/>
  <c r="AM65" i="1"/>
  <c r="AL65" i="1"/>
  <c r="AK65" i="1"/>
  <c r="AJ65" i="1"/>
  <c r="BA64" i="1"/>
  <c r="AZ64" i="1"/>
  <c r="BB64" i="1" s="1"/>
  <c r="AX64" i="1"/>
  <c r="AW64" i="1"/>
  <c r="AV64" i="1"/>
  <c r="AU64" i="1"/>
  <c r="AT64" i="1"/>
  <c r="AS64" i="1"/>
  <c r="AO64" i="1"/>
  <c r="AN64" i="1"/>
  <c r="AM64" i="1"/>
  <c r="AL64" i="1"/>
  <c r="AK64" i="1"/>
  <c r="AJ64" i="1"/>
  <c r="AZ63" i="1"/>
  <c r="BB63" i="1" s="1"/>
  <c r="AU63" i="1"/>
  <c r="AT63" i="1"/>
  <c r="AS63" i="1"/>
  <c r="AL63" i="1"/>
  <c r="AK63" i="1"/>
  <c r="AJ63" i="1"/>
  <c r="BA62" i="1"/>
  <c r="AZ62" i="1"/>
  <c r="BB62" i="1" s="1"/>
  <c r="AX62" i="1"/>
  <c r="AW62" i="1"/>
  <c r="AV62" i="1"/>
  <c r="AU62" i="1"/>
  <c r="AT62" i="1"/>
  <c r="AS62" i="1"/>
  <c r="AO62" i="1"/>
  <c r="AN62" i="1"/>
  <c r="AM62" i="1"/>
  <c r="AL62" i="1"/>
  <c r="AK62" i="1"/>
  <c r="AJ62" i="1"/>
  <c r="AZ61" i="1"/>
  <c r="BB61" i="1" s="1"/>
  <c r="AX61" i="1"/>
  <c r="AW61" i="1"/>
  <c r="AV61" i="1"/>
  <c r="AU61" i="1"/>
  <c r="AT61" i="1"/>
  <c r="AS61" i="1"/>
  <c r="AO61" i="1"/>
  <c r="AN61" i="1"/>
  <c r="AM61" i="1"/>
  <c r="AL61" i="1"/>
  <c r="AK61" i="1"/>
  <c r="AJ61" i="1"/>
  <c r="BB59" i="1"/>
  <c r="BA59" i="1"/>
  <c r="AZ59" i="1"/>
  <c r="AX59" i="1"/>
  <c r="AW59" i="1"/>
  <c r="AV59" i="1"/>
  <c r="AU59" i="1"/>
  <c r="AT59" i="1"/>
  <c r="AS59" i="1"/>
  <c r="AO59" i="1"/>
  <c r="AN59" i="1"/>
  <c r="AM59" i="1"/>
  <c r="AL59" i="1"/>
  <c r="AK59" i="1"/>
  <c r="AJ59" i="1"/>
  <c r="BB58" i="1"/>
  <c r="AZ58" i="1"/>
  <c r="BA58" i="1" s="1"/>
  <c r="AX58" i="1"/>
  <c r="AW58" i="1"/>
  <c r="AV58" i="1"/>
  <c r="AU58" i="1"/>
  <c r="AT58" i="1"/>
  <c r="AS58" i="1"/>
  <c r="AO58" i="1"/>
  <c r="AN58" i="1"/>
  <c r="AM58" i="1"/>
  <c r="AL58" i="1"/>
  <c r="AK58" i="1"/>
  <c r="AJ58" i="1"/>
  <c r="BB57" i="1"/>
  <c r="AZ57" i="1"/>
  <c r="BA57" i="1" s="1"/>
  <c r="AW57" i="1"/>
  <c r="AV57" i="1"/>
  <c r="AU57" i="1"/>
  <c r="AT57" i="1"/>
  <c r="AS57" i="1"/>
  <c r="AN57" i="1"/>
  <c r="AM57" i="1"/>
  <c r="AL57" i="1"/>
  <c r="AK57" i="1"/>
  <c r="AJ57" i="1"/>
  <c r="BB56" i="1"/>
  <c r="AZ56" i="1"/>
  <c r="AX56" i="1"/>
  <c r="AW56" i="1"/>
  <c r="AV56" i="1"/>
  <c r="AU56" i="1"/>
  <c r="AT56" i="1"/>
  <c r="AS56" i="1"/>
  <c r="AO56" i="1"/>
  <c r="AN56" i="1"/>
  <c r="AM56" i="1"/>
  <c r="AL56" i="1"/>
  <c r="AK56" i="1"/>
  <c r="AJ56" i="1"/>
  <c r="BB55" i="1"/>
  <c r="AZ55" i="1"/>
  <c r="AX55" i="1"/>
  <c r="AW55" i="1"/>
  <c r="AV55" i="1"/>
  <c r="AU55" i="1"/>
  <c r="AT55" i="1"/>
  <c r="AS55" i="1"/>
  <c r="AO55" i="1"/>
  <c r="AN55" i="1"/>
  <c r="AM55" i="1"/>
  <c r="AL55" i="1"/>
  <c r="AK55" i="1"/>
  <c r="AJ55" i="1"/>
  <c r="AZ53" i="1"/>
  <c r="BB53" i="1" s="1"/>
  <c r="AX53" i="1"/>
  <c r="AW53" i="1"/>
  <c r="AV53" i="1"/>
  <c r="AU53" i="1"/>
  <c r="AT53" i="1"/>
  <c r="AS53" i="1"/>
  <c r="AO53" i="1"/>
  <c r="AN53" i="1"/>
  <c r="AM53" i="1"/>
  <c r="AL53" i="1"/>
  <c r="AK53" i="1"/>
  <c r="AJ53" i="1"/>
  <c r="BA52" i="1"/>
  <c r="AZ52" i="1"/>
  <c r="BB52" i="1" s="1"/>
  <c r="AX52" i="1"/>
  <c r="AW52" i="1"/>
  <c r="AV52" i="1"/>
  <c r="AU52" i="1"/>
  <c r="AT52" i="1"/>
  <c r="AS52" i="1"/>
  <c r="AO52" i="1"/>
  <c r="AN52" i="1"/>
  <c r="AM52" i="1"/>
  <c r="AL52" i="1"/>
  <c r="AK52" i="1"/>
  <c r="AJ52" i="1"/>
  <c r="BB51" i="1"/>
  <c r="AZ51" i="1"/>
  <c r="AW51" i="1"/>
  <c r="AV51" i="1"/>
  <c r="AU51" i="1"/>
  <c r="AT51" i="1"/>
  <c r="AS51" i="1"/>
  <c r="AN51" i="1"/>
  <c r="AM51" i="1"/>
  <c r="AL51" i="1"/>
  <c r="AK51" i="1"/>
  <c r="AJ51" i="1"/>
  <c r="BB50" i="1"/>
  <c r="AZ50" i="1"/>
  <c r="BA50" i="1" s="1"/>
  <c r="AX50" i="1"/>
  <c r="AW50" i="1"/>
  <c r="AV50" i="1"/>
  <c r="AU50" i="1"/>
  <c r="AT50" i="1"/>
  <c r="AS50" i="1"/>
  <c r="AO50" i="1"/>
  <c r="AN50" i="1"/>
  <c r="AM50" i="1"/>
  <c r="AL50" i="1"/>
  <c r="AK50" i="1"/>
  <c r="AJ50" i="1"/>
  <c r="BA48" i="1"/>
  <c r="AZ48" i="1"/>
  <c r="BB48" i="1" s="1"/>
  <c r="AX48" i="1"/>
  <c r="AW48" i="1"/>
  <c r="AV48" i="1"/>
  <c r="AU48" i="1"/>
  <c r="AT48" i="1"/>
  <c r="AS48" i="1"/>
  <c r="AO48" i="1"/>
  <c r="AN48" i="1"/>
  <c r="AM48" i="1"/>
  <c r="AL48" i="1"/>
  <c r="AK48" i="1"/>
  <c r="AJ48" i="1"/>
  <c r="AZ47" i="1"/>
  <c r="BB47" i="1" s="1"/>
  <c r="AX47" i="1"/>
  <c r="AW47" i="1"/>
  <c r="AV47" i="1"/>
  <c r="AU47" i="1"/>
  <c r="AT47" i="1"/>
  <c r="AS47" i="1"/>
  <c r="AO47" i="1"/>
  <c r="AN47" i="1"/>
  <c r="AM47" i="1"/>
  <c r="AL47" i="1"/>
  <c r="AK47" i="1"/>
  <c r="AJ47" i="1"/>
  <c r="AZ46" i="1"/>
  <c r="BB46" i="1" s="1"/>
  <c r="AX46" i="1"/>
  <c r="AW46" i="1"/>
  <c r="AV46" i="1"/>
  <c r="AU46" i="1"/>
  <c r="AT46" i="1"/>
  <c r="AS46" i="1"/>
  <c r="AO46" i="1"/>
  <c r="AM46" i="1"/>
  <c r="AL46" i="1"/>
  <c r="AK46" i="1"/>
  <c r="AJ46" i="1"/>
  <c r="AZ45" i="1"/>
  <c r="BB45" i="1" s="1"/>
  <c r="AU45" i="1"/>
  <c r="AT45" i="1"/>
  <c r="AS45" i="1"/>
  <c r="AL45" i="1"/>
  <c r="AK45" i="1"/>
  <c r="AJ45" i="1"/>
  <c r="BA44" i="1"/>
  <c r="AZ44" i="1"/>
  <c r="BB44" i="1" s="1"/>
  <c r="AX44" i="1"/>
  <c r="AW44" i="1"/>
  <c r="AV44" i="1"/>
  <c r="AU44" i="1"/>
  <c r="AT44" i="1"/>
  <c r="AS44" i="1"/>
  <c r="AO44" i="1"/>
  <c r="AN44" i="1"/>
  <c r="AM44" i="1"/>
  <c r="AL44" i="1"/>
  <c r="AK44" i="1"/>
  <c r="AJ44" i="1"/>
  <c r="AZ42" i="1"/>
  <c r="BB42" i="1" s="1"/>
  <c r="AX42" i="1"/>
  <c r="AW42" i="1"/>
  <c r="AV42" i="1"/>
  <c r="AU42" i="1"/>
  <c r="AT42" i="1"/>
  <c r="AS42" i="1"/>
  <c r="AO42" i="1"/>
  <c r="AN42" i="1"/>
  <c r="AM42" i="1"/>
  <c r="AL42" i="1"/>
  <c r="AK42" i="1"/>
  <c r="AJ42" i="1"/>
  <c r="AZ41" i="1"/>
  <c r="BB41" i="1" s="1"/>
  <c r="AW41" i="1"/>
  <c r="AV41" i="1"/>
  <c r="AU41" i="1"/>
  <c r="AT41" i="1"/>
  <c r="AS41" i="1"/>
  <c r="AN41" i="1"/>
  <c r="AM41" i="1"/>
  <c r="AL41" i="1"/>
  <c r="AK41" i="1"/>
  <c r="AJ41" i="1"/>
  <c r="BA40" i="1"/>
  <c r="AZ40" i="1"/>
  <c r="BB40" i="1" s="1"/>
  <c r="AX40" i="1"/>
  <c r="AW40" i="1"/>
  <c r="AV40" i="1"/>
  <c r="AU40" i="1"/>
  <c r="AS40" i="1"/>
  <c r="AM40" i="1"/>
  <c r="AL40" i="1"/>
  <c r="AJ40" i="1"/>
  <c r="BB39" i="1"/>
  <c r="AZ39" i="1"/>
  <c r="BA39" i="1" s="1"/>
  <c r="AW39" i="1"/>
  <c r="AV39" i="1"/>
  <c r="AU39" i="1"/>
  <c r="AT39" i="1"/>
  <c r="AS39" i="1"/>
  <c r="AN39" i="1"/>
  <c r="AM39" i="1"/>
  <c r="AL39" i="1"/>
  <c r="AK39" i="1"/>
  <c r="AJ39" i="1"/>
  <c r="AZ38" i="1"/>
  <c r="BB38" i="1" s="1"/>
  <c r="AX38" i="1"/>
  <c r="AW38" i="1"/>
  <c r="AV38" i="1"/>
  <c r="AU38" i="1"/>
  <c r="AT38" i="1"/>
  <c r="AS38" i="1"/>
  <c r="AO38" i="1"/>
  <c r="AN38" i="1"/>
  <c r="AM38" i="1"/>
  <c r="AL38" i="1"/>
  <c r="AK38" i="1"/>
  <c r="AJ38" i="1"/>
  <c r="BA37" i="1"/>
  <c r="AZ37" i="1"/>
  <c r="BB37" i="1" s="1"/>
  <c r="AX37" i="1"/>
  <c r="AW37" i="1"/>
  <c r="AV37" i="1"/>
  <c r="AU37" i="1"/>
  <c r="AT37" i="1"/>
  <c r="AS37" i="1"/>
  <c r="AO37" i="1"/>
  <c r="AN37" i="1"/>
  <c r="AM37" i="1"/>
  <c r="AL37" i="1"/>
  <c r="AK37" i="1"/>
  <c r="AJ37" i="1"/>
  <c r="AZ36" i="1"/>
  <c r="BB36" i="1" s="1"/>
  <c r="AW36" i="1"/>
  <c r="AV36" i="1"/>
  <c r="AU36" i="1"/>
  <c r="AT36" i="1"/>
  <c r="AS36" i="1"/>
  <c r="AN36" i="1"/>
  <c r="AM36" i="1"/>
  <c r="AL36" i="1"/>
  <c r="AK36" i="1"/>
  <c r="AJ36" i="1"/>
  <c r="AZ34" i="1"/>
  <c r="BB34" i="1" s="1"/>
  <c r="AX34" i="1"/>
  <c r="AW34" i="1"/>
  <c r="AV34" i="1"/>
  <c r="AU34" i="1"/>
  <c r="AT34" i="1"/>
  <c r="AS34" i="1"/>
  <c r="AO34" i="1"/>
  <c r="AN34" i="1"/>
  <c r="AM34" i="1"/>
  <c r="AL34" i="1"/>
  <c r="AK34" i="1"/>
  <c r="AJ34" i="1"/>
  <c r="AZ33" i="1"/>
  <c r="BB33" i="1" s="1"/>
  <c r="AX33" i="1"/>
  <c r="AW33" i="1"/>
  <c r="AV33" i="1"/>
  <c r="AU33" i="1"/>
  <c r="AT33" i="1"/>
  <c r="AS33" i="1"/>
  <c r="AO33" i="1"/>
  <c r="AN33" i="1"/>
  <c r="AM33" i="1"/>
  <c r="AL33" i="1"/>
  <c r="AK33" i="1"/>
  <c r="AJ33" i="1"/>
  <c r="BB32" i="1"/>
  <c r="AZ32" i="1"/>
  <c r="BA32" i="1" s="1"/>
  <c r="AX32" i="1"/>
  <c r="AW32" i="1"/>
  <c r="AV32" i="1"/>
  <c r="AU32" i="1"/>
  <c r="AT32" i="1"/>
  <c r="AS32" i="1"/>
  <c r="AO32" i="1"/>
  <c r="AN32" i="1"/>
  <c r="AM32" i="1"/>
  <c r="AL32" i="1"/>
  <c r="AK32" i="1"/>
  <c r="AJ32" i="1"/>
  <c r="BB31" i="1"/>
  <c r="AZ31" i="1"/>
  <c r="BA31" i="1" s="1"/>
  <c r="AX31" i="1"/>
  <c r="AW31" i="1"/>
  <c r="AV31" i="1"/>
  <c r="AU31" i="1"/>
  <c r="AT31" i="1"/>
  <c r="AS31" i="1"/>
  <c r="AO31" i="1"/>
  <c r="AN31" i="1"/>
  <c r="AM31" i="1"/>
  <c r="AL31" i="1"/>
  <c r="AK31" i="1"/>
  <c r="AJ31" i="1"/>
  <c r="BB30" i="1"/>
  <c r="AZ30" i="1"/>
  <c r="AX30" i="1"/>
  <c r="AW30" i="1"/>
  <c r="AV30" i="1"/>
  <c r="AU30" i="1"/>
  <c r="AT30" i="1"/>
  <c r="AS30" i="1"/>
  <c r="AN30" i="1"/>
  <c r="AM30" i="1"/>
  <c r="AL30" i="1"/>
  <c r="AK30" i="1"/>
  <c r="AJ30" i="1"/>
  <c r="AZ29" i="1"/>
  <c r="BB29" i="1" s="1"/>
  <c r="AX29" i="1"/>
  <c r="AW29" i="1"/>
  <c r="AV29" i="1"/>
  <c r="AU29" i="1"/>
  <c r="AT29" i="1"/>
  <c r="AS29" i="1"/>
  <c r="AO29" i="1"/>
  <c r="AN29" i="1"/>
  <c r="AM29" i="1"/>
  <c r="AL29" i="1"/>
  <c r="AK29" i="1"/>
  <c r="AJ29" i="1"/>
  <c r="AU28" i="1"/>
  <c r="AT28" i="1"/>
  <c r="AS28" i="1"/>
  <c r="AL28" i="1"/>
  <c r="AK28" i="1"/>
  <c r="AJ28" i="1"/>
  <c r="BA36" i="1" l="1"/>
  <c r="BA42" i="1"/>
  <c r="BA45" i="1"/>
  <c r="BA47" i="1"/>
  <c r="BA53" i="1"/>
  <c r="BA61" i="1"/>
  <c r="BD57" i="1" s="1"/>
  <c r="BA63" i="1"/>
  <c r="BD56" i="1" s="1"/>
  <c r="BA65" i="1"/>
  <c r="BA72" i="1"/>
  <c r="BA75" i="1"/>
  <c r="BA79" i="1"/>
  <c r="BD80" i="1" s="1"/>
  <c r="BA96" i="1"/>
  <c r="BA99" i="1"/>
  <c r="BA118" i="1"/>
  <c r="BD106" i="1" s="1"/>
  <c r="BA119" i="1"/>
  <c r="G6" i="2"/>
  <c r="H5" i="3"/>
  <c r="BA33" i="1"/>
  <c r="BD81" i="1" l="1"/>
  <c r="BD107" i="1"/>
  <c r="BD31" i="1"/>
  <c r="BD30" i="1"/>
</calcChain>
</file>

<file path=xl/sharedStrings.xml><?xml version="1.0" encoding="utf-8"?>
<sst xmlns="http://schemas.openxmlformats.org/spreadsheetml/2006/main" count="797" uniqueCount="101">
  <si>
    <r>
      <rPr>
        <i/>
        <sz val="12"/>
        <color indexed="8"/>
        <rFont val="Arial"/>
        <family val="2"/>
      </rPr>
      <t xml:space="preserve">The source of the data is the DRCR Retina Network (Unique Federal Award Identification Number (FAIN) UG1EY014231). Protocol H: A Phase 2 Evaluation of Anti-VEGF Therapy for Diabetic Macular Edema: Bevacizumab (Avastin) [Data file]. Retrieved from </t>
    </r>
    <r>
      <rPr>
        <i/>
        <u/>
        <sz val="12"/>
        <color indexed="11"/>
        <rFont val="Arial"/>
        <family val="2"/>
      </rPr>
      <t>https://public.jaeb.org/drcrnet</t>
    </r>
    <r>
      <rPr>
        <i/>
        <sz val="12"/>
        <color indexed="8"/>
        <rFont val="Arial"/>
        <family val="2"/>
      </rPr>
      <t xml:space="preserve">. The analyses content and conclusions presented herein are solely the responsibility of the authors and have not been reviewed or approved by the DRCR Retina Network.
</t>
    </r>
    <r>
      <rPr>
        <b/>
        <sz val="14"/>
        <color indexed="8"/>
        <rFont val="Times New Roman"/>
        <family val="1"/>
      </rPr>
      <t xml:space="preserve">
</t>
    </r>
  </si>
  <si>
    <t>Patient</t>
  </si>
  <si>
    <t>Treatment</t>
  </si>
  <si>
    <t xml:space="preserve">Date of final </t>
  </si>
  <si>
    <t>OD/OS</t>
  </si>
  <si>
    <t>HbA1c</t>
  </si>
  <si>
    <t>BP</t>
  </si>
  <si>
    <t>OCT Central Subfield Thickness</t>
  </si>
  <si>
    <t>VA</t>
  </si>
  <si>
    <t>Change in OCT Central Subfield Thickness</t>
  </si>
  <si>
    <r>
      <rPr>
        <sz val="11"/>
        <color indexed="8"/>
        <rFont val="Calibri"/>
        <family val="2"/>
      </rPr>
      <t>I</t>
    </r>
    <r>
      <rPr>
        <vertAlign val="subscript"/>
        <sz val="11"/>
        <color indexed="8"/>
        <rFont val="Calibri"/>
        <family val="2"/>
      </rPr>
      <t>model</t>
    </r>
  </si>
  <si>
    <t>Interval</t>
  </si>
  <si>
    <t>Outcome</t>
  </si>
  <si>
    <t>Reason of</t>
  </si>
  <si>
    <t>ID</t>
  </si>
  <si>
    <t>Group</t>
  </si>
  <si>
    <t xml:space="preserve">anti-vEGF </t>
  </si>
  <si>
    <t>Baseline</t>
  </si>
  <si>
    <t>3 week</t>
  </si>
  <si>
    <t>6 week</t>
  </si>
  <si>
    <t>9 week</t>
  </si>
  <si>
    <t>12 week</t>
  </si>
  <si>
    <t>18 week</t>
  </si>
  <si>
    <t>24 week</t>
  </si>
  <si>
    <t>41 week</t>
  </si>
  <si>
    <t>70 week</t>
  </si>
  <si>
    <t>Deviation</t>
  </si>
  <si>
    <t>Exclusion</t>
  </si>
  <si>
    <t>A</t>
  </si>
  <si>
    <t>No anti-VEGF</t>
  </si>
  <si>
    <t>2000-06-12 00:00:00</t>
  </si>
  <si>
    <t>OD</t>
  </si>
  <si>
    <t>No OCT and VA data between 24 and 41 week</t>
  </si>
  <si>
    <t>2000-05-14 00:00:00</t>
  </si>
  <si>
    <t>OS</t>
  </si>
  <si>
    <t>2000-06-24 00:00:00</t>
  </si>
  <si>
    <t>No HbA1c data</t>
  </si>
  <si>
    <t>2000-06-03 00:00:00</t>
  </si>
  <si>
    <t>B</t>
  </si>
  <si>
    <t>No OCT and VA data after 18 week</t>
  </si>
  <si>
    <t>US</t>
  </si>
  <si>
    <t>GROUP B</t>
  </si>
  <si>
    <t>&gt;35</t>
  </si>
  <si>
    <t>S</t>
  </si>
  <si>
    <t>Mean</t>
  </si>
  <si>
    <t>Standard Deviation</t>
  </si>
  <si>
    <t>&gt;64</t>
  </si>
  <si>
    <t>No OCT data 3 weeks after the final anti-VEGF treatment visit</t>
  </si>
  <si>
    <t>C</t>
  </si>
  <si>
    <t>Adverse Event</t>
  </si>
  <si>
    <t>GROUP C</t>
  </si>
  <si>
    <t>D</t>
  </si>
  <si>
    <t>&gt;70</t>
  </si>
  <si>
    <t>GROUP D</t>
  </si>
  <si>
    <t>&gt;41</t>
  </si>
  <si>
    <t>E</t>
  </si>
  <si>
    <t>GROUP E</t>
  </si>
  <si>
    <t>&gt;18</t>
  </si>
  <si>
    <t>No VA data 3 weeks after the final anti-VEGF treatment visit</t>
  </si>
  <si>
    <t>No OCT and VA data after 12 week</t>
  </si>
  <si>
    <t>Overall (pooled B–E)</t>
  </si>
  <si>
    <t>Patient ID</t>
  </si>
  <si>
    <t>Internal Deviation</t>
  </si>
  <si>
    <t>n</t>
  </si>
  <si>
    <t>%</t>
  </si>
  <si>
    <t>Excluded</t>
  </si>
  <si>
    <t>mean ΔI (pooled)</t>
  </si>
  <si>
    <t>SD ΔI (pooled)</t>
  </si>
  <si>
    <t>Right-censored</t>
  </si>
  <si>
    <t>Overall (Pooled B-E Groups), Poor Metabolic Control, The Term c ⦁ ΔG ⦁𝝌A (H⩽Htarget∧B⩽Btarget) not triggered.</t>
  </si>
  <si>
    <t>Pooled (B-E), GV not triggerred</t>
  </si>
  <si>
    <t>H</t>
  </si>
  <si>
    <t>ΔG</t>
  </si>
  <si>
    <t>T_rec</t>
  </si>
  <si>
    <t>I_model</t>
  </si>
  <si>
    <t>I_model &gt; T_rec</t>
  </si>
  <si>
    <t>I_model ≤ T_rec</t>
  </si>
  <si>
    <t>Pooled   (B-E)</t>
  </si>
  <si>
    <t>Concordance rate (%,95%CI)</t>
  </si>
  <si>
    <t>(53.1-88.8)</t>
  </si>
  <si>
    <t>(32.4-71.7)</t>
  </si>
  <si>
    <t xml:space="preserve"> (41.8-81.5)</t>
  </si>
  <si>
    <t xml:space="preserve"> (41.3-82.7)</t>
  </si>
  <si>
    <t>(52.5-73.8)</t>
  </si>
  <si>
    <t>(63.4-87.6)</t>
  </si>
  <si>
    <t>Mean (Week,95%CI)</t>
  </si>
  <si>
    <t>(0.14-17.4)</t>
  </si>
  <si>
    <t>(-2.2-11.2)</t>
  </si>
  <si>
    <t xml:space="preserve"> (-4.09-1.25)</t>
  </si>
  <si>
    <t>(-4.39-4.24)</t>
  </si>
  <si>
    <t xml:space="preserve"> (1.19-8.27)</t>
  </si>
  <si>
    <t xml:space="preserve"> (1.55-8.45)</t>
  </si>
  <si>
    <t>Standard Deviation (Week,95%CI)</t>
  </si>
  <si>
    <t>(10.8-24.0)</t>
  </si>
  <si>
    <t>(19.5-20.6)</t>
  </si>
  <si>
    <t>(9.7-22.32)</t>
  </si>
  <si>
    <t>(3.79-10.76)</t>
  </si>
  <si>
    <t xml:space="preserve"> (11.03-16.14)</t>
  </si>
  <si>
    <t xml:space="preserve"> (7.67-12.72)</t>
  </si>
  <si>
    <t>(concordance rate)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</si>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</sst>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h:mm:ss"/>
    <numFmt numFmtId="165" formatCode="0.0"/>
    <numFmt numFmtId="166" formatCode="0.00000"/>
  </numFmts>
  <fonts count="16" x14ac:knownFonts="1">
    <font>
      <sz val="11"/>
      <color indexed="8"/>
      <name val="Calibri"/>
    </font>
    <font>
      <sz val="15"/>
      <color indexed="8"/>
      <name val="Calibri"/>
      <family val="2"/>
    </font>
    <font>
      <b/>
      <sz val="11"/>
      <color indexed="8"/>
      <name val="Calibri"/>
      <family val="2"/>
    </font>
    <font>
      <i/>
      <sz val="12"/>
      <color indexed="8"/>
      <name val="Arial"/>
      <family val="2"/>
    </font>
    <font>
      <i/>
      <u/>
      <sz val="12"/>
      <color indexed="11"/>
      <name val="Arial"/>
      <family val="2"/>
    </font>
    <font>
      <b/>
      <sz val="14"/>
      <color indexed="8"/>
      <name val="Times New Roman"/>
      <family val="1"/>
    </font>
    <font>
      <vertAlign val="subscript"/>
      <sz val="11"/>
      <color indexed="8"/>
      <name val="Calibri"/>
      <family val="2"/>
    </font>
    <font>
      <sz val="11"/>
      <color indexed="12"/>
      <name val="Calibri"/>
      <family val="2"/>
    </font>
    <font>
      <sz val="10"/>
      <color indexed="8"/>
      <name val="Helvetica Neue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indexed="8"/>
      <name val="Calibri"/>
      <family val="2"/>
    </font>
    <font>
      <sz val="18"/>
      <color indexed="8"/>
      <name val="Helvetica Neue"/>
      <family val="2"/>
    </font>
    <font>
      <sz val="18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rgb="FFFFFFFF"/>
        <bgColor indexed="64"/>
      </patternFill>
    </fill>
  </fills>
  <borders count="14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n">
        <color indexed="13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/>
      <diagonal/>
    </border>
    <border>
      <left/>
      <right style="thin">
        <color indexed="13"/>
      </right>
      <top style="thick">
        <color indexed="8"/>
      </top>
      <bottom/>
      <diagonal/>
    </border>
    <border>
      <left style="thin">
        <color indexed="13"/>
      </left>
      <right/>
      <top style="thick">
        <color indexed="8"/>
      </top>
      <bottom style="thin">
        <color indexed="13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ck">
        <color indexed="8"/>
      </right>
      <top/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/>
      <bottom/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ck">
        <color indexed="8"/>
      </right>
      <top/>
      <bottom style="thin">
        <color indexed="13"/>
      </bottom>
      <diagonal/>
    </border>
    <border>
      <left style="thick">
        <color indexed="8"/>
      </left>
      <right style="thick">
        <color indexed="8"/>
      </right>
      <top style="thin">
        <color indexed="13"/>
      </top>
      <bottom/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3"/>
      </left>
      <right/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n">
        <color indexed="10"/>
      </bottom>
      <diagonal/>
    </border>
    <border>
      <left style="thin">
        <color indexed="13"/>
      </left>
      <right/>
      <top style="thick">
        <color indexed="8"/>
      </top>
      <bottom style="thin">
        <color indexed="10"/>
      </bottom>
      <diagonal/>
    </border>
    <border>
      <left/>
      <right/>
      <top style="thick">
        <color indexed="8"/>
      </top>
      <bottom style="thin">
        <color indexed="10"/>
      </bottom>
      <diagonal/>
    </border>
    <border>
      <left/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13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 style="thin">
        <color indexed="10"/>
      </bottom>
      <diagonal/>
    </border>
    <border>
      <left/>
      <right style="thick">
        <color indexed="8"/>
      </right>
      <top style="thin">
        <color indexed="10"/>
      </top>
      <bottom/>
      <diagonal/>
    </border>
    <border>
      <left style="thin">
        <color indexed="13"/>
      </left>
      <right style="thick">
        <color indexed="8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ck">
        <color indexed="8"/>
      </right>
      <top/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/>
      <diagonal/>
    </border>
    <border>
      <left style="thick">
        <color indexed="8"/>
      </left>
      <right style="thick">
        <color indexed="8"/>
      </right>
      <top style="thin">
        <color indexed="13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ck">
        <color indexed="8"/>
      </top>
      <bottom/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3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/>
      <right style="thick">
        <color indexed="8"/>
      </right>
      <top/>
      <bottom style="thin">
        <color indexed="13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n">
        <color indexed="13"/>
      </top>
      <bottom style="thick">
        <color indexed="8"/>
      </bottom>
      <diagonal/>
    </border>
    <border>
      <left/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/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ck">
        <color indexed="8"/>
      </right>
      <top style="thin">
        <color indexed="10"/>
      </top>
      <bottom/>
      <diagonal/>
    </border>
    <border>
      <left style="thin">
        <color indexed="13"/>
      </left>
      <right/>
      <top style="thin">
        <color indexed="10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/>
      <right style="thick">
        <color indexed="8"/>
      </right>
      <top/>
      <bottom style="thin">
        <color indexed="10"/>
      </bottom>
      <diagonal/>
    </border>
    <border>
      <left/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0"/>
      </bottom>
      <diagonal/>
    </border>
    <border>
      <left style="thin">
        <color indexed="13"/>
      </left>
      <right/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ck">
        <color indexed="8"/>
      </bottom>
      <diagonal/>
    </border>
    <border>
      <left style="thin">
        <color indexed="13"/>
      </left>
      <right style="thick">
        <color indexed="8"/>
      </right>
      <top style="thick">
        <color indexed="8"/>
      </top>
      <bottom/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ck">
        <color indexed="8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0"/>
      </bottom>
      <diagonal/>
    </border>
    <border>
      <left/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ck">
        <color indexed="8"/>
      </right>
      <top/>
      <bottom style="thin">
        <color indexed="10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/>
      <diagonal/>
    </border>
    <border>
      <left/>
      <right/>
      <top style="thin">
        <color indexed="13"/>
      </top>
      <bottom style="thin">
        <color indexed="10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n">
        <color indexed="13"/>
      </top>
      <bottom/>
      <diagonal/>
    </border>
    <border>
      <left style="thin">
        <color indexed="13"/>
      </left>
      <right/>
      <top/>
      <bottom style="thin">
        <color indexed="1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ck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20"/>
      </bottom>
      <diagonal/>
    </border>
    <border>
      <left style="thick">
        <color indexed="8"/>
      </left>
      <right style="thick">
        <color indexed="8"/>
      </right>
      <top style="thin">
        <color indexed="21"/>
      </top>
      <bottom style="thin">
        <color indexed="20"/>
      </bottom>
      <diagonal/>
    </border>
    <border>
      <left style="thick">
        <color indexed="8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ck">
        <color indexed="8"/>
      </left>
      <right style="thick">
        <color indexed="8"/>
      </right>
      <top style="thin">
        <color indexed="20"/>
      </top>
      <bottom style="thin">
        <color indexed="20"/>
      </bottom>
      <diagonal/>
    </border>
    <border>
      <left style="thick">
        <color indexed="8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ck">
        <color indexed="8"/>
      </left>
      <right style="thick">
        <color indexed="8"/>
      </right>
      <top style="thin">
        <color indexed="2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20"/>
      </bottom>
      <diagonal/>
    </border>
    <border>
      <left style="thick">
        <color indexed="8"/>
      </left>
      <right style="thick">
        <color indexed="8"/>
      </right>
      <top style="thin">
        <color indexed="20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ck">
        <color indexed="8"/>
      </left>
      <right style="thick">
        <color indexed="8"/>
      </right>
      <top/>
      <bottom style="thin">
        <color indexed="20"/>
      </bottom>
      <diagonal/>
    </border>
    <border>
      <left style="thin">
        <color indexed="20"/>
      </left>
      <right style="thick">
        <color indexed="8"/>
      </right>
      <top style="thick">
        <color indexed="8"/>
      </top>
      <bottom style="thin">
        <color indexed="21"/>
      </bottom>
      <diagonal/>
    </border>
    <border>
      <left style="thick">
        <color indexed="8"/>
      </left>
      <right style="thin">
        <color indexed="20"/>
      </right>
      <top style="thin">
        <color indexed="20"/>
      </top>
      <bottom style="thin">
        <color indexed="2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0"/>
      </left>
      <right style="thin">
        <color indexed="12"/>
      </right>
      <top style="thin">
        <color indexed="20"/>
      </top>
      <bottom style="thin">
        <color indexed="21"/>
      </bottom>
      <diagonal/>
    </border>
    <border>
      <left style="thin">
        <color indexed="20"/>
      </left>
      <right style="thin">
        <color indexed="20"/>
      </right>
      <top style="thin">
        <color indexed="8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12"/>
      </bottom>
      <diagonal/>
    </border>
    <border>
      <left style="thin">
        <color indexed="20"/>
      </left>
      <right style="thin">
        <color indexed="12"/>
      </right>
      <top style="thin">
        <color indexed="20"/>
      </top>
      <bottom style="thin">
        <color indexed="20"/>
      </bottom>
      <diagonal/>
    </border>
    <border>
      <left style="thin">
        <color indexed="12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 applyNumberFormat="0" applyFill="0" applyBorder="0" applyProtection="0"/>
  </cellStyleXfs>
  <cellXfs count="531">
    <xf numFmtId="0" fontId="0" fillId="0" borderId="0" xfId="0"/>
    <xf numFmtId="0" fontId="0" fillId="0" borderId="0" xfId="0" applyNumberFormat="1"/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2" fillId="2" borderId="2" xfId="0" applyNumberFormat="1" applyFont="1" applyFill="1" applyBorder="1"/>
    <xf numFmtId="49" fontId="0" fillId="3" borderId="2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/>
    <xf numFmtId="49" fontId="0" fillId="3" borderId="4" xfId="0" applyNumberFormat="1" applyFill="1" applyBorder="1" applyAlignment="1">
      <alignment vertical="center"/>
    </xf>
    <xf numFmtId="0" fontId="0" fillId="3" borderId="5" xfId="0" applyFill="1" applyBorder="1"/>
    <xf numFmtId="0" fontId="0" fillId="3" borderId="4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2" fillId="2" borderId="6" xfId="0" applyNumberFormat="1" applyFont="1" applyFill="1" applyBorder="1"/>
    <xf numFmtId="49" fontId="0" fillId="3" borderId="6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49" fontId="0" fillId="3" borderId="7" xfId="0" applyNumberForma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49" fontId="0" fillId="3" borderId="9" xfId="0" applyNumberFormat="1" applyFill="1" applyBorder="1" applyAlignment="1">
      <alignment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2" borderId="2" xfId="0" applyNumberFormat="1" applyFont="1" applyFill="1" applyBorder="1"/>
    <xf numFmtId="0" fontId="0" fillId="4" borderId="2" xfId="0" applyFill="1" applyBorder="1" applyAlignment="1">
      <alignment vertical="center"/>
    </xf>
    <xf numFmtId="0" fontId="0" fillId="4" borderId="10" xfId="0" applyFill="1" applyBorder="1"/>
    <xf numFmtId="0" fontId="0" fillId="3" borderId="2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4" borderId="12" xfId="0" applyFill="1" applyBorder="1" applyAlignment="1">
      <alignment vertical="center"/>
    </xf>
    <xf numFmtId="0" fontId="0" fillId="3" borderId="13" xfId="0" applyNumberFormat="1" applyFill="1" applyBorder="1"/>
    <xf numFmtId="0" fontId="0" fillId="3" borderId="14" xfId="0" applyNumberFormat="1" applyFill="1" applyBorder="1"/>
    <xf numFmtId="0" fontId="0" fillId="3" borderId="4" xfId="0" applyNumberFormat="1" applyFill="1" applyBorder="1"/>
    <xf numFmtId="0" fontId="0" fillId="3" borderId="5" xfId="0" applyNumberFormat="1" applyFill="1" applyBorder="1"/>
    <xf numFmtId="0" fontId="0" fillId="4" borderId="12" xfId="0" applyFill="1" applyBorder="1"/>
    <xf numFmtId="0" fontId="0" fillId="3" borderId="15" xfId="0" applyNumberFormat="1" applyFill="1" applyBorder="1"/>
    <xf numFmtId="0" fontId="0" fillId="3" borderId="16" xfId="0" applyNumberFormat="1" applyFill="1" applyBorder="1"/>
    <xf numFmtId="0" fontId="0" fillId="4" borderId="17" xfId="0" applyFill="1" applyBorder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0" fillId="4" borderId="18" xfId="0" applyFill="1" applyBorder="1"/>
    <xf numFmtId="0" fontId="0" fillId="4" borderId="19" xfId="0" applyFill="1" applyBorder="1"/>
    <xf numFmtId="0" fontId="7" fillId="4" borderId="20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49" fontId="7" fillId="4" borderId="18" xfId="0" applyNumberFormat="1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" fillId="2" borderId="21" xfId="0" applyNumberFormat="1" applyFont="1" applyFill="1" applyBorder="1"/>
    <xf numFmtId="49" fontId="0" fillId="3" borderId="21" xfId="0" applyNumberFormat="1" applyFill="1" applyBorder="1" applyAlignment="1">
      <alignment vertical="center"/>
    </xf>
    <xf numFmtId="49" fontId="0" fillId="3" borderId="22" xfId="0" applyNumberFormat="1" applyFill="1" applyBorder="1"/>
    <xf numFmtId="0" fontId="0" fillId="3" borderId="21" xfId="0" applyNumberFormat="1" applyFill="1" applyBorder="1" applyAlignment="1">
      <alignment vertical="center"/>
    </xf>
    <xf numFmtId="0" fontId="0" fillId="3" borderId="23" xfId="0" applyNumberFormat="1" applyFill="1" applyBorder="1"/>
    <xf numFmtId="0" fontId="0" fillId="3" borderId="24" xfId="0" applyNumberFormat="1" applyFill="1" applyBorder="1"/>
    <xf numFmtId="0" fontId="0" fillId="3" borderId="25" xfId="0" applyNumberFormat="1" applyFill="1" applyBorder="1"/>
    <xf numFmtId="0" fontId="0" fillId="4" borderId="26" xfId="0" applyFill="1" applyBorder="1" applyAlignment="1">
      <alignment vertical="center"/>
    </xf>
    <xf numFmtId="0" fontId="0" fillId="3" borderId="27" xfId="0" applyNumberFormat="1" applyFill="1" applyBorder="1"/>
    <xf numFmtId="0" fontId="0" fillId="6" borderId="28" xfId="0" applyNumberFormat="1" applyFill="1" applyBorder="1"/>
    <xf numFmtId="0" fontId="0" fillId="3" borderId="28" xfId="0" applyNumberFormat="1" applyFill="1" applyBorder="1"/>
    <xf numFmtId="0" fontId="0" fillId="3" borderId="29" xfId="0" applyNumberFormat="1" applyFill="1" applyBorder="1"/>
    <xf numFmtId="0" fontId="0" fillId="3" borderId="30" xfId="0" applyNumberFormat="1" applyFill="1" applyBorder="1"/>
    <xf numFmtId="0" fontId="0" fillId="4" borderId="26" xfId="0" applyFill="1" applyBorder="1"/>
    <xf numFmtId="0" fontId="0" fillId="7" borderId="28" xfId="0" applyNumberFormat="1" applyFill="1" applyBorder="1"/>
    <xf numFmtId="0" fontId="0" fillId="7" borderId="31" xfId="0" applyNumberFormat="1" applyFill="1" applyBorder="1"/>
    <xf numFmtId="0" fontId="0" fillId="7" borderId="32" xfId="0" applyNumberFormat="1" applyFill="1" applyBorder="1"/>
    <xf numFmtId="0" fontId="8" fillId="0" borderId="33" xfId="0" applyNumberFormat="1" applyFont="1" applyBorder="1" applyAlignment="1">
      <alignment horizontal="center"/>
    </xf>
    <xf numFmtId="0" fontId="8" fillId="0" borderId="24" xfId="0" applyNumberFormat="1" applyFont="1" applyBorder="1" applyAlignment="1">
      <alignment horizontal="center"/>
    </xf>
    <xf numFmtId="0" fontId="8" fillId="4" borderId="24" xfId="0" applyFont="1" applyFill="1" applyBorder="1" applyAlignment="1">
      <alignment horizontal="center" vertical="top"/>
    </xf>
    <xf numFmtId="0" fontId="8" fillId="0" borderId="34" xfId="0" applyNumberFormat="1" applyFont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49" fontId="0" fillId="3" borderId="35" xfId="0" applyNumberFormat="1" applyFill="1" applyBorder="1"/>
    <xf numFmtId="0" fontId="0" fillId="3" borderId="31" xfId="0" applyNumberFormat="1" applyFill="1" applyBorder="1"/>
    <xf numFmtId="0" fontId="0" fillId="3" borderId="36" xfId="0" applyNumberFormat="1" applyFill="1" applyBorder="1"/>
    <xf numFmtId="0" fontId="0" fillId="8" borderId="28" xfId="0" applyNumberFormat="1" applyFill="1" applyBorder="1"/>
    <xf numFmtId="0" fontId="0" fillId="3" borderId="37" xfId="0" applyNumberFormat="1" applyFill="1" applyBorder="1"/>
    <xf numFmtId="0" fontId="0" fillId="3" borderId="38" xfId="0" applyNumberFormat="1" applyFill="1" applyBorder="1"/>
    <xf numFmtId="0" fontId="0" fillId="7" borderId="24" xfId="0" applyNumberFormat="1" applyFill="1" applyBorder="1"/>
    <xf numFmtId="0" fontId="0" fillId="7" borderId="37" xfId="0" applyNumberFormat="1" applyFill="1" applyBorder="1"/>
    <xf numFmtId="0" fontId="8" fillId="0" borderId="23" xfId="0" applyNumberFormat="1" applyFont="1" applyBorder="1" applyAlignment="1">
      <alignment horizontal="center"/>
    </xf>
    <xf numFmtId="0" fontId="8" fillId="0" borderId="28" xfId="0" applyNumberFormat="1" applyFont="1" applyBorder="1" applyAlignment="1">
      <alignment horizontal="center"/>
    </xf>
    <xf numFmtId="0" fontId="8" fillId="7" borderId="28" xfId="0" applyNumberFormat="1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7" borderId="29" xfId="0" applyNumberFormat="1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0" fillId="4" borderId="39" xfId="0" applyFill="1" applyBorder="1"/>
    <xf numFmtId="0" fontId="0" fillId="4" borderId="40" xfId="0" applyFill="1" applyBorder="1" applyAlignment="1">
      <alignment vertical="center"/>
    </xf>
    <xf numFmtId="0" fontId="0" fillId="4" borderId="40" xfId="0" applyFill="1" applyBorder="1"/>
    <xf numFmtId="0" fontId="0" fillId="4" borderId="23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7" fillId="4" borderId="4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49" fontId="7" fillId="4" borderId="12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49" fontId="7" fillId="4" borderId="43" xfId="0" applyNumberFormat="1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vertical="center"/>
    </xf>
    <xf numFmtId="0" fontId="0" fillId="3" borderId="45" xfId="0" applyNumberFormat="1" applyFill="1" applyBorder="1"/>
    <xf numFmtId="0" fontId="0" fillId="8" borderId="45" xfId="0" applyNumberFormat="1" applyFill="1" applyBorder="1"/>
    <xf numFmtId="0" fontId="0" fillId="3" borderId="46" xfId="0" applyNumberFormat="1" applyFill="1" applyBorder="1"/>
    <xf numFmtId="0" fontId="8" fillId="0" borderId="29" xfId="0" applyNumberFormat="1" applyFont="1" applyBorder="1" applyAlignment="1">
      <alignment horizontal="center"/>
    </xf>
    <xf numFmtId="0" fontId="0" fillId="3" borderId="47" xfId="0" applyNumberFormat="1" applyFill="1" applyBorder="1"/>
    <xf numFmtId="49" fontId="0" fillId="3" borderId="39" xfId="0" applyNumberFormat="1" applyFill="1" applyBorder="1"/>
    <xf numFmtId="0" fontId="0" fillId="8" borderId="24" xfId="0" applyNumberFormat="1" applyFill="1" applyBorder="1"/>
    <xf numFmtId="0" fontId="0" fillId="3" borderId="34" xfId="0" applyNumberFormat="1" applyFill="1" applyBorder="1"/>
    <xf numFmtId="0" fontId="0" fillId="4" borderId="48" xfId="0" applyFill="1" applyBorder="1" applyAlignment="1">
      <alignment vertical="center"/>
    </xf>
    <xf numFmtId="0" fontId="0" fillId="3" borderId="35" xfId="0" applyNumberFormat="1" applyFill="1" applyBorder="1" applyAlignment="1">
      <alignment vertical="center"/>
    </xf>
    <xf numFmtId="164" fontId="8" fillId="3" borderId="21" xfId="0" applyNumberFormat="1" applyFont="1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49" fontId="0" fillId="3" borderId="21" xfId="0" applyNumberFormat="1" applyFill="1" applyBorder="1"/>
    <xf numFmtId="0" fontId="0" fillId="3" borderId="22" xfId="0" applyNumberFormat="1" applyFill="1" applyBorder="1" applyAlignment="1">
      <alignment vertical="center"/>
    </xf>
    <xf numFmtId="0" fontId="0" fillId="8" borderId="31" xfId="0" applyNumberFormat="1" applyFill="1" applyBorder="1"/>
    <xf numFmtId="0" fontId="2" fillId="2" borderId="6" xfId="0" applyNumberFormat="1" applyFont="1" applyFill="1" applyBorder="1"/>
    <xf numFmtId="49" fontId="0" fillId="3" borderId="6" xfId="0" applyNumberFormat="1" applyFill="1" applyBorder="1"/>
    <xf numFmtId="0" fontId="0" fillId="3" borderId="6" xfId="0" applyNumberFormat="1" applyFill="1" applyBorder="1" applyAlignment="1">
      <alignment vertical="center"/>
    </xf>
    <xf numFmtId="0" fontId="0" fillId="3" borderId="7" xfId="0" applyNumberFormat="1" applyFill="1" applyBorder="1"/>
    <xf numFmtId="0" fontId="0" fillId="3" borderId="8" xfId="0" applyNumberFormat="1" applyFill="1" applyBorder="1"/>
    <xf numFmtId="0" fontId="0" fillId="8" borderId="8" xfId="0" applyNumberFormat="1" applyFill="1" applyBorder="1"/>
    <xf numFmtId="0" fontId="0" fillId="3" borderId="9" xfId="0" applyNumberFormat="1" applyFill="1" applyBorder="1"/>
    <xf numFmtId="0" fontId="8" fillId="0" borderId="7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49" xfId="0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vertical="center"/>
    </xf>
    <xf numFmtId="49" fontId="0" fillId="3" borderId="2" xfId="0" applyNumberFormat="1" applyFill="1" applyBorder="1"/>
    <xf numFmtId="0" fontId="0" fillId="3" borderId="3" xfId="0" applyNumberFormat="1" applyFill="1" applyBorder="1"/>
    <xf numFmtId="0" fontId="0" fillId="8" borderId="4" xfId="0" applyNumberFormat="1" applyFill="1" applyBorder="1"/>
    <xf numFmtId="0" fontId="0" fillId="4" borderId="17" xfId="0" applyFill="1" applyBorder="1" applyAlignment="1">
      <alignment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0" borderId="3" xfId="0" applyBorder="1"/>
    <xf numFmtId="0" fontId="0" fillId="0" borderId="50" xfId="0" applyBorder="1"/>
    <xf numFmtId="165" fontId="0" fillId="0" borderId="50" xfId="0" applyNumberFormat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0" fontId="0" fillId="4" borderId="52" xfId="0" applyFill="1" applyBorder="1"/>
    <xf numFmtId="0" fontId="0" fillId="4" borderId="53" xfId="0" applyFill="1" applyBorder="1"/>
    <xf numFmtId="0" fontId="0" fillId="0" borderId="3" xfId="0" applyBorder="1" applyAlignment="1">
      <alignment horizontal="center"/>
    </xf>
    <xf numFmtId="0" fontId="0" fillId="0" borderId="50" xfId="0" applyNumberForma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165" fontId="8" fillId="4" borderId="22" xfId="0" applyNumberFormat="1" applyFont="1" applyFill="1" applyBorder="1" applyAlignment="1">
      <alignment horizontal="center"/>
    </xf>
    <xf numFmtId="49" fontId="7" fillId="4" borderId="41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55" xfId="0" applyBorder="1"/>
    <xf numFmtId="0" fontId="0" fillId="0" borderId="56" xfId="0" applyBorder="1"/>
    <xf numFmtId="165" fontId="0" fillId="0" borderId="56" xfId="0" applyNumberFormat="1" applyBorder="1" applyAlignment="1">
      <alignment horizontal="center"/>
    </xf>
    <xf numFmtId="165" fontId="0" fillId="9" borderId="56" xfId="0" applyNumberFormat="1" applyFill="1" applyBorder="1" applyAlignment="1">
      <alignment horizontal="center"/>
    </xf>
    <xf numFmtId="165" fontId="0" fillId="0" borderId="57" xfId="0" applyNumberForma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0" fillId="0" borderId="56" xfId="0" applyNumberFormat="1" applyBorder="1" applyAlignment="1">
      <alignment horizontal="center"/>
    </xf>
    <xf numFmtId="0" fontId="0" fillId="8" borderId="56" xfId="0" applyNumberFormat="1" applyFill="1" applyBorder="1" applyAlignment="1">
      <alignment horizontal="center"/>
    </xf>
    <xf numFmtId="165" fontId="8" fillId="0" borderId="58" xfId="0" applyNumberFormat="1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8" fillId="8" borderId="21" xfId="0" applyNumberFormat="1" applyFont="1" applyFill="1" applyBorder="1" applyAlignment="1">
      <alignment horizontal="center"/>
    </xf>
    <xf numFmtId="49" fontId="8" fillId="8" borderId="21" xfId="0" applyNumberFormat="1" applyFont="1" applyFill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8" xfId="0" applyBorder="1"/>
    <xf numFmtId="0" fontId="0" fillId="0" borderId="59" xfId="0" applyBorder="1"/>
    <xf numFmtId="0" fontId="0" fillId="4" borderId="57" xfId="0" applyFill="1" applyBorder="1"/>
    <xf numFmtId="49" fontId="8" fillId="0" borderId="58" xfId="0" applyNumberFormat="1" applyFont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8" fillId="0" borderId="21" xfId="0" applyNumberFormat="1" applyFont="1" applyBorder="1" applyAlignment="1">
      <alignment horizontal="center"/>
    </xf>
    <xf numFmtId="165" fontId="0" fillId="8" borderId="56" xfId="0" applyNumberFormat="1" applyFill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164" fontId="8" fillId="3" borderId="21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165" fontId="0" fillId="8" borderId="57" xfId="0" applyNumberFormat="1" applyFill="1" applyBorder="1" applyAlignment="1">
      <alignment horizontal="center"/>
    </xf>
    <xf numFmtId="0" fontId="0" fillId="0" borderId="45" xfId="0" applyBorder="1"/>
    <xf numFmtId="0" fontId="8" fillId="0" borderId="6" xfId="0" applyFont="1" applyBorder="1" applyAlignment="1">
      <alignment horizontal="center"/>
    </xf>
    <xf numFmtId="0" fontId="0" fillId="4" borderId="47" xfId="0" applyFill="1" applyBorder="1"/>
    <xf numFmtId="0" fontId="0" fillId="4" borderId="27" xfId="0" applyFill="1" applyBorder="1"/>
    <xf numFmtId="0" fontId="0" fillId="4" borderId="60" xfId="0" applyFill="1" applyBorder="1"/>
    <xf numFmtId="0" fontId="0" fillId="4" borderId="61" xfId="0" applyFill="1" applyBorder="1"/>
    <xf numFmtId="0" fontId="0" fillId="4" borderId="62" xfId="0" applyFill="1" applyBorder="1"/>
    <xf numFmtId="0" fontId="8" fillId="4" borderId="23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165" fontId="8" fillId="4" borderId="21" xfId="0" applyNumberFormat="1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0" fillId="0" borderId="24" xfId="0" applyBorder="1"/>
    <xf numFmtId="0" fontId="0" fillId="4" borderId="64" xfId="0" applyFill="1" applyBorder="1"/>
    <xf numFmtId="0" fontId="8" fillId="4" borderId="65" xfId="0" applyFont="1" applyFill="1" applyBorder="1" applyAlignment="1">
      <alignment horizontal="center"/>
    </xf>
    <xf numFmtId="0" fontId="0" fillId="4" borderId="66" xfId="0" applyFill="1" applyBorder="1"/>
    <xf numFmtId="0" fontId="8" fillId="4" borderId="57" xfId="0" applyFont="1" applyFill="1" applyBorder="1" applyAlignment="1">
      <alignment horizontal="center"/>
    </xf>
    <xf numFmtId="165" fontId="0" fillId="4" borderId="56" xfId="0" applyNumberFormat="1" applyFill="1" applyBorder="1" applyAlignment="1">
      <alignment horizontal="center"/>
    </xf>
    <xf numFmtId="0" fontId="8" fillId="4" borderId="56" xfId="0" applyFont="1" applyFill="1" applyBorder="1" applyAlignment="1">
      <alignment horizontal="center"/>
    </xf>
    <xf numFmtId="0" fontId="0" fillId="8" borderId="27" xfId="0" applyNumberFormat="1" applyFill="1" applyBorder="1"/>
    <xf numFmtId="0" fontId="0" fillId="0" borderId="23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4" borderId="57" xfId="0" applyFill="1" applyBorder="1" applyAlignment="1">
      <alignment horizontal="center"/>
    </xf>
    <xf numFmtId="165" fontId="8" fillId="0" borderId="65" xfId="0" applyNumberFormat="1" applyFont="1" applyBorder="1" applyAlignment="1">
      <alignment horizontal="center"/>
    </xf>
    <xf numFmtId="165" fontId="8" fillId="0" borderId="67" xfId="0" applyNumberFormat="1" applyFont="1" applyBorder="1" applyAlignment="1">
      <alignment horizontal="center"/>
    </xf>
    <xf numFmtId="0" fontId="8" fillId="8" borderId="67" xfId="0" applyNumberFormat="1" applyFont="1" applyFill="1" applyBorder="1" applyAlignment="1">
      <alignment horizontal="center"/>
    </xf>
    <xf numFmtId="49" fontId="8" fillId="8" borderId="67" xfId="0" applyNumberFormat="1" applyFont="1" applyFill="1" applyBorder="1" applyAlignment="1">
      <alignment horizontal="center"/>
    </xf>
    <xf numFmtId="0" fontId="0" fillId="0" borderId="31" xfId="0" applyBorder="1"/>
    <xf numFmtId="0" fontId="0" fillId="4" borderId="68" xfId="0" applyFill="1" applyBorder="1"/>
    <xf numFmtId="165" fontId="0" fillId="4" borderId="57" xfId="0" applyNumberFormat="1" applyFill="1" applyBorder="1" applyAlignment="1">
      <alignment horizontal="center"/>
    </xf>
    <xf numFmtId="0" fontId="8" fillId="4" borderId="69" xfId="0" applyFont="1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49" fontId="7" fillId="4" borderId="70" xfId="0" applyNumberFormat="1" applyFont="1" applyFill="1" applyBorder="1" applyAlignment="1">
      <alignment horizontal="center"/>
    </xf>
    <xf numFmtId="0" fontId="0" fillId="3" borderId="39" xfId="0" applyNumberFormat="1" applyFill="1" applyBorder="1" applyAlignment="1">
      <alignment vertical="center"/>
    </xf>
    <xf numFmtId="165" fontId="8" fillId="0" borderId="71" xfId="0" applyNumberFormat="1" applyFont="1" applyBorder="1" applyAlignment="1">
      <alignment horizontal="center"/>
    </xf>
    <xf numFmtId="165" fontId="8" fillId="0" borderId="72" xfId="0" applyNumberFormat="1" applyFont="1" applyBorder="1" applyAlignment="1">
      <alignment horizontal="center"/>
    </xf>
    <xf numFmtId="0" fontId="8" fillId="8" borderId="72" xfId="0" applyNumberFormat="1" applyFont="1" applyFill="1" applyBorder="1" applyAlignment="1">
      <alignment horizontal="center"/>
    </xf>
    <xf numFmtId="49" fontId="8" fillId="8" borderId="72" xfId="0" applyNumberFormat="1" applyFont="1" applyFill="1" applyBorder="1" applyAlignment="1">
      <alignment horizontal="center"/>
    </xf>
    <xf numFmtId="0" fontId="0" fillId="4" borderId="73" xfId="0" applyFill="1" applyBorder="1"/>
    <xf numFmtId="0" fontId="0" fillId="4" borderId="74" xfId="0" applyFill="1" applyBorder="1"/>
    <xf numFmtId="0" fontId="0" fillId="4" borderId="75" xfId="0" applyFill="1" applyBorder="1"/>
    <xf numFmtId="0" fontId="8" fillId="4" borderId="76" xfId="0" applyFont="1" applyFill="1" applyBorder="1" applyAlignment="1">
      <alignment horizontal="center"/>
    </xf>
    <xf numFmtId="0" fontId="8" fillId="4" borderId="77" xfId="0" applyFont="1" applyFill="1" applyBorder="1" applyAlignment="1">
      <alignment horizontal="center"/>
    </xf>
    <xf numFmtId="0" fontId="0" fillId="3" borderId="78" xfId="0" applyNumberFormat="1" applyFill="1" applyBorder="1"/>
    <xf numFmtId="165" fontId="0" fillId="0" borderId="73" xfId="0" applyNumberFormat="1" applyBorder="1" applyAlignment="1">
      <alignment horizontal="center"/>
    </xf>
    <xf numFmtId="0" fontId="0" fillId="4" borderId="79" xfId="0" applyFill="1" applyBorder="1"/>
    <xf numFmtId="165" fontId="0" fillId="0" borderId="75" xfId="0" applyNumberFormat="1" applyBorder="1" applyAlignment="1">
      <alignment horizontal="center"/>
    </xf>
    <xf numFmtId="165" fontId="0" fillId="4" borderId="76" xfId="0" applyNumberFormat="1" applyFill="1" applyBorder="1" applyAlignment="1">
      <alignment horizontal="center"/>
    </xf>
    <xf numFmtId="165" fontId="0" fillId="4" borderId="61" xfId="0" applyNumberFormat="1" applyFill="1" applyBorder="1" applyAlignment="1">
      <alignment horizontal="center"/>
    </xf>
    <xf numFmtId="49" fontId="7" fillId="4" borderId="80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0" fillId="3" borderId="40" xfId="0" applyNumberFormat="1" applyFill="1" applyBorder="1"/>
    <xf numFmtId="0" fontId="0" fillId="3" borderId="81" xfId="0" applyNumberFormat="1" applyFill="1" applyBorder="1"/>
    <xf numFmtId="0" fontId="0" fillId="4" borderId="43" xfId="0" applyFill="1" applyBorder="1"/>
    <xf numFmtId="0" fontId="0" fillId="8" borderId="82" xfId="0" applyNumberFormat="1" applyFill="1" applyBorder="1"/>
    <xf numFmtId="0" fontId="0" fillId="3" borderId="49" xfId="0" applyNumberFormat="1" applyFill="1" applyBorder="1"/>
    <xf numFmtId="0" fontId="0" fillId="3" borderId="43" xfId="0" applyNumberFormat="1" applyFill="1" applyBorder="1"/>
    <xf numFmtId="0" fontId="0" fillId="4" borderId="44" xfId="0" applyFill="1" applyBorder="1"/>
    <xf numFmtId="0" fontId="8" fillId="4" borderId="9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3" xfId="0" applyBorder="1"/>
    <xf numFmtId="165" fontId="0" fillId="0" borderId="1" xfId="0" applyNumberFormat="1" applyBorder="1" applyAlignment="1">
      <alignment horizontal="center"/>
    </xf>
    <xf numFmtId="0" fontId="0" fillId="4" borderId="84" xfId="0" applyFill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8" fillId="4" borderId="84" xfId="0" applyFont="1" applyFill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49" fontId="8" fillId="8" borderId="6" xfId="0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3" borderId="3" xfId="0" applyFill="1" applyBorder="1"/>
    <xf numFmtId="165" fontId="0" fillId="8" borderId="50" xfId="0" applyNumberFormat="1" applyFill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8" borderId="50" xfId="0" applyNumberFormat="1" applyFill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8" borderId="2" xfId="0" applyNumberFormat="1" applyFont="1" applyFill="1" applyBorder="1" applyAlignment="1">
      <alignment horizontal="center"/>
    </xf>
    <xf numFmtId="49" fontId="8" fillId="8" borderId="2" xfId="0" applyNumberFormat="1" applyFont="1" applyFill="1" applyBorder="1" applyAlignment="1">
      <alignment horizontal="center"/>
    </xf>
    <xf numFmtId="164" fontId="8" fillId="3" borderId="35" xfId="0" applyNumberFormat="1" applyFont="1" applyFill="1" applyBorder="1" applyAlignment="1">
      <alignment vertical="center"/>
    </xf>
    <xf numFmtId="0" fontId="0" fillId="3" borderId="23" xfId="0" applyFill="1" applyBorder="1"/>
    <xf numFmtId="0" fontId="0" fillId="3" borderId="28" xfId="0" applyFill="1" applyBorder="1"/>
    <xf numFmtId="0" fontId="0" fillId="3" borderId="55" xfId="0" applyFill="1" applyBorder="1"/>
    <xf numFmtId="0" fontId="8" fillId="3" borderId="23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55" xfId="0" applyFont="1" applyFill="1" applyBorder="1" applyAlignment="1">
      <alignment horizontal="center"/>
    </xf>
    <xf numFmtId="0" fontId="8" fillId="0" borderId="58" xfId="0" applyNumberFormat="1" applyFont="1" applyBorder="1" applyAlignment="1">
      <alignment horizontal="center"/>
    </xf>
    <xf numFmtId="0" fontId="0" fillId="8" borderId="23" xfId="0" applyNumberFormat="1" applyFill="1" applyBorder="1"/>
    <xf numFmtId="164" fontId="8" fillId="3" borderId="22" xfId="0" applyNumberFormat="1" applyFont="1" applyFill="1" applyBorder="1" applyAlignment="1">
      <alignment vertical="center"/>
    </xf>
    <xf numFmtId="0" fontId="0" fillId="4" borderId="28" xfId="0" applyFill="1" applyBorder="1"/>
    <xf numFmtId="0" fontId="0" fillId="3" borderId="85" xfId="0" applyNumberFormat="1" applyFill="1" applyBorder="1"/>
    <xf numFmtId="0" fontId="0" fillId="3" borderId="86" xfId="0" applyFill="1" applyBorder="1"/>
    <xf numFmtId="0" fontId="0" fillId="3" borderId="87" xfId="0" applyFill="1" applyBorder="1"/>
    <xf numFmtId="0" fontId="0" fillId="3" borderId="32" xfId="0" applyNumberFormat="1" applyFill="1" applyBorder="1"/>
    <xf numFmtId="165" fontId="0" fillId="0" borderId="88" xfId="0" applyNumberFormat="1" applyBorder="1" applyAlignment="1">
      <alignment horizontal="center"/>
    </xf>
    <xf numFmtId="165" fontId="0" fillId="8" borderId="60" xfId="0" applyNumberFormat="1" applyFill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89" xfId="0" applyNumberFormat="1" applyBorder="1" applyAlignment="1">
      <alignment horizontal="center"/>
    </xf>
    <xf numFmtId="0" fontId="0" fillId="8" borderId="60" xfId="0" applyNumberFormat="1" applyFill="1" applyBorder="1" applyAlignment="1">
      <alignment horizontal="center"/>
    </xf>
    <xf numFmtId="0" fontId="0" fillId="0" borderId="60" xfId="0" applyNumberFormat="1" applyBorder="1" applyAlignment="1">
      <alignment horizontal="center"/>
    </xf>
    <xf numFmtId="0" fontId="0" fillId="3" borderId="90" xfId="0" applyNumberFormat="1" applyFill="1" applyBorder="1"/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83" xfId="0" applyFill="1" applyBorder="1" applyAlignment="1">
      <alignment vertical="center"/>
    </xf>
    <xf numFmtId="165" fontId="0" fillId="0" borderId="84" xfId="0" applyNumberFormat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/>
    </xf>
    <xf numFmtId="0" fontId="8" fillId="0" borderId="91" xfId="0" applyNumberFormat="1" applyFont="1" applyBorder="1" applyAlignment="1">
      <alignment horizontal="center"/>
    </xf>
    <xf numFmtId="0" fontId="8" fillId="8" borderId="6" xfId="0" applyNumberFormat="1" applyFont="1" applyFill="1" applyBorder="1" applyAlignment="1">
      <alignment horizontal="center"/>
    </xf>
    <xf numFmtId="0" fontId="0" fillId="8" borderId="3" xfId="0" applyNumberFormat="1" applyFill="1" applyBorder="1"/>
    <xf numFmtId="0" fontId="8" fillId="0" borderId="3" xfId="0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49" fontId="8" fillId="0" borderId="2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4" borderId="67" xfId="0" applyFont="1" applyFill="1" applyBorder="1" applyAlignment="1">
      <alignment horizontal="center"/>
    </xf>
    <xf numFmtId="165" fontId="0" fillId="0" borderId="92" xfId="0" applyNumberFormat="1" applyBorder="1" applyAlignment="1">
      <alignment horizontal="center"/>
    </xf>
    <xf numFmtId="165" fontId="0" fillId="0" borderId="77" xfId="0" applyNumberFormat="1" applyBorder="1" applyAlignment="1">
      <alignment horizontal="center"/>
    </xf>
    <xf numFmtId="0" fontId="0" fillId="8" borderId="28" xfId="0" applyNumberFormat="1" applyFill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165" fontId="0" fillId="0" borderId="93" xfId="0" applyNumberFormat="1" applyBorder="1" applyAlignment="1">
      <alignment horizontal="center"/>
    </xf>
    <xf numFmtId="165" fontId="0" fillId="0" borderId="94" xfId="0" applyNumberFormat="1" applyBorder="1" applyAlignment="1">
      <alignment horizontal="center"/>
    </xf>
    <xf numFmtId="0" fontId="0" fillId="2" borderId="21" xfId="0" applyNumberFormat="1" applyFill="1" applyBorder="1" applyAlignment="1">
      <alignment horizontal="center"/>
    </xf>
    <xf numFmtId="49" fontId="0" fillId="3" borderId="21" xfId="0" applyNumberFormat="1" applyFill="1" applyBorder="1" applyAlignment="1">
      <alignment horizontal="center" vertical="center"/>
    </xf>
    <xf numFmtId="0" fontId="0" fillId="3" borderId="21" xfId="0" applyNumberFormat="1" applyFill="1" applyBorder="1" applyAlignment="1">
      <alignment horizontal="center" vertical="center"/>
    </xf>
    <xf numFmtId="0" fontId="0" fillId="8" borderId="23" xfId="0" applyNumberFormat="1" applyFill="1" applyBorder="1" applyAlignment="1">
      <alignment horizontal="center"/>
    </xf>
    <xf numFmtId="0" fontId="0" fillId="3" borderId="28" xfId="0" applyNumberFormat="1" applyFill="1" applyBorder="1" applyAlignment="1">
      <alignment horizontal="center" vertical="center"/>
    </xf>
    <xf numFmtId="0" fontId="0" fillId="3" borderId="28" xfId="0" applyNumberFormat="1" applyFill="1" applyBorder="1" applyAlignment="1">
      <alignment horizontal="center"/>
    </xf>
    <xf numFmtId="0" fontId="0" fillId="3" borderId="37" xfId="0" applyNumberFormat="1" applyFill="1" applyBorder="1" applyAlignment="1">
      <alignment horizontal="center"/>
    </xf>
    <xf numFmtId="0" fontId="0" fillId="3" borderId="23" xfId="0" applyNumberFormat="1" applyFill="1" applyBorder="1" applyAlignment="1">
      <alignment horizontal="center"/>
    </xf>
    <xf numFmtId="0" fontId="0" fillId="3" borderId="24" xfId="0" applyNumberFormat="1" applyFill="1" applyBorder="1" applyAlignment="1">
      <alignment horizontal="center"/>
    </xf>
    <xf numFmtId="0" fontId="0" fillId="3" borderId="31" xfId="0" applyNumberForma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5" fontId="0" fillId="0" borderId="95" xfId="0" applyNumberFormat="1" applyBorder="1" applyAlignment="1">
      <alignment horizontal="center"/>
    </xf>
    <xf numFmtId="0" fontId="0" fillId="3" borderId="96" xfId="0" applyNumberFormat="1" applyFill="1" applyBorder="1"/>
    <xf numFmtId="0" fontId="0" fillId="0" borderId="86" xfId="0" applyBorder="1"/>
    <xf numFmtId="0" fontId="0" fillId="0" borderId="96" xfId="0" applyBorder="1"/>
    <xf numFmtId="0" fontId="0" fillId="4" borderId="97" xfId="0" applyFill="1" applyBorder="1"/>
    <xf numFmtId="0" fontId="0" fillId="8" borderId="47" xfId="0" applyNumberFormat="1" applyFill="1" applyBorder="1"/>
    <xf numFmtId="0" fontId="0" fillId="0" borderId="47" xfId="0" applyBorder="1"/>
    <xf numFmtId="0" fontId="0" fillId="4" borderId="21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0" fillId="0" borderId="45" xfId="0" applyNumberFormat="1" applyBorder="1" applyAlignment="1">
      <alignment horizontal="center"/>
    </xf>
    <xf numFmtId="0" fontId="0" fillId="8" borderId="45" xfId="0" applyNumberFormat="1" applyFill="1" applyBorder="1" applyAlignment="1">
      <alignment horizontal="center"/>
    </xf>
    <xf numFmtId="0" fontId="8" fillId="0" borderId="37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0" fontId="8" fillId="8" borderId="35" xfId="0" applyNumberFormat="1" applyFont="1" applyFill="1" applyBorder="1" applyAlignment="1">
      <alignment horizontal="center"/>
    </xf>
    <xf numFmtId="49" fontId="8" fillId="8" borderId="35" xfId="0" applyNumberFormat="1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49" fontId="8" fillId="8" borderId="22" xfId="0" applyNumberFormat="1" applyFont="1" applyFill="1" applyBorder="1" applyAlignment="1">
      <alignment horizontal="center"/>
    </xf>
    <xf numFmtId="165" fontId="0" fillId="8" borderId="98" xfId="0" applyNumberFormat="1" applyFill="1" applyBorder="1" applyAlignment="1">
      <alignment horizontal="center"/>
    </xf>
    <xf numFmtId="0" fontId="0" fillId="4" borderId="86" xfId="0" applyFill="1" applyBorder="1"/>
    <xf numFmtId="0" fontId="0" fillId="4" borderId="99" xfId="0" applyFill="1" applyBorder="1"/>
    <xf numFmtId="0" fontId="0" fillId="4" borderId="45" xfId="0" applyFill="1" applyBorder="1"/>
    <xf numFmtId="0" fontId="0" fillId="4" borderId="100" xfId="0" applyFill="1" applyBorder="1"/>
    <xf numFmtId="165" fontId="0" fillId="8" borderId="93" xfId="0" applyNumberFormat="1" applyFill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0" fontId="0" fillId="8" borderId="7" xfId="0" applyNumberFormat="1" applyFill="1" applyBorder="1"/>
    <xf numFmtId="165" fontId="0" fillId="0" borderId="101" xfId="0" applyNumberFormat="1" applyBorder="1" applyAlignment="1">
      <alignment horizontal="center"/>
    </xf>
    <xf numFmtId="165" fontId="0" fillId="8" borderId="101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8" borderId="8" xfId="0" applyNumberFormat="1" applyFill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0" fillId="3" borderId="102" xfId="0" applyNumberFormat="1" applyFill="1" applyBorder="1"/>
    <xf numFmtId="165" fontId="0" fillId="4" borderId="103" xfId="0" applyNumberForma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03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165" fontId="0" fillId="0" borderId="104" xfId="0" applyNumberFormat="1" applyBorder="1" applyAlignment="1">
      <alignment horizontal="center"/>
    </xf>
    <xf numFmtId="0" fontId="0" fillId="0" borderId="8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4" borderId="105" xfId="0" applyFill="1" applyBorder="1" applyAlignment="1">
      <alignment horizontal="center"/>
    </xf>
    <xf numFmtId="165" fontId="0" fillId="0" borderId="99" xfId="0" applyNumberFormat="1" applyBorder="1" applyAlignment="1">
      <alignment horizontal="center"/>
    </xf>
    <xf numFmtId="165" fontId="0" fillId="8" borderId="99" xfId="0" applyNumberFormat="1" applyFill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8" fillId="4" borderId="86" xfId="0" applyFont="1" applyFill="1" applyBorder="1" applyAlignment="1">
      <alignment horizontal="center"/>
    </xf>
    <xf numFmtId="0" fontId="8" fillId="4" borderId="105" xfId="0" applyFont="1" applyFill="1" applyBorder="1" applyAlignment="1">
      <alignment horizontal="center"/>
    </xf>
    <xf numFmtId="165" fontId="0" fillId="0" borderId="98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99" xfId="0" applyBorder="1"/>
    <xf numFmtId="2" fontId="0" fillId="0" borderId="86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0" fillId="0" borderId="106" xfId="0" applyBorder="1"/>
    <xf numFmtId="0" fontId="0" fillId="0" borderId="107" xfId="0" applyBorder="1"/>
    <xf numFmtId="0" fontId="8" fillId="0" borderId="105" xfId="0" applyFont="1" applyBorder="1" applyAlignment="1">
      <alignment horizontal="center"/>
    </xf>
    <xf numFmtId="165" fontId="0" fillId="8" borderId="92" xfId="0" applyNumberFormat="1" applyFill="1" applyBorder="1" applyAlignment="1">
      <alignment horizontal="center"/>
    </xf>
    <xf numFmtId="0" fontId="0" fillId="3" borderId="108" xfId="0" applyNumberFormat="1" applyFill="1" applyBorder="1"/>
    <xf numFmtId="165" fontId="0" fillId="8" borderId="61" xfId="0" applyNumberFormat="1" applyFill="1" applyBorder="1" applyAlignment="1">
      <alignment horizontal="center"/>
    </xf>
    <xf numFmtId="0" fontId="0" fillId="0" borderId="109" xfId="0" applyBorder="1"/>
    <xf numFmtId="0" fontId="0" fillId="4" borderId="110" xfId="0" applyFill="1" applyBorder="1"/>
    <xf numFmtId="0" fontId="0" fillId="3" borderId="33" xfId="0" applyNumberFormat="1" applyFill="1" applyBorder="1"/>
    <xf numFmtId="0" fontId="0" fillId="3" borderId="111" xfId="0" applyNumberFormat="1" applyFill="1" applyBorder="1"/>
    <xf numFmtId="0" fontId="0" fillId="0" borderId="111" xfId="0" applyBorder="1"/>
    <xf numFmtId="0" fontId="8" fillId="0" borderId="29" xfId="0" applyFont="1" applyBorder="1" applyAlignment="1">
      <alignment horizontal="center"/>
    </xf>
    <xf numFmtId="165" fontId="0" fillId="0" borderId="112" xfId="0" applyNumberFormat="1" applyBorder="1" applyAlignment="1">
      <alignment horizontal="center"/>
    </xf>
    <xf numFmtId="0" fontId="0" fillId="8" borderId="88" xfId="0" applyNumberFormat="1" applyFill="1" applyBorder="1" applyAlignment="1">
      <alignment horizontal="center"/>
    </xf>
    <xf numFmtId="0" fontId="0" fillId="4" borderId="113" xfId="0" applyFill="1" applyBorder="1" applyAlignment="1">
      <alignment vertical="center"/>
    </xf>
    <xf numFmtId="0" fontId="0" fillId="3" borderId="82" xfId="0" applyNumberFormat="1" applyFill="1" applyBorder="1"/>
    <xf numFmtId="0" fontId="8" fillId="4" borderId="8" xfId="0" applyFont="1" applyFill="1" applyBorder="1" applyAlignment="1">
      <alignment horizontal="center"/>
    </xf>
    <xf numFmtId="0" fontId="0" fillId="0" borderId="81" xfId="0" applyBorder="1"/>
    <xf numFmtId="0" fontId="0" fillId="0" borderId="82" xfId="0" applyBorder="1"/>
    <xf numFmtId="0" fontId="0" fillId="0" borderId="49" xfId="0" applyBorder="1"/>
    <xf numFmtId="0" fontId="8" fillId="4" borderId="6" xfId="0" applyFont="1" applyFill="1" applyBorder="1" applyAlignment="1">
      <alignment horizontal="center"/>
    </xf>
    <xf numFmtId="0" fontId="8" fillId="4" borderId="81" xfId="0" applyFont="1" applyFill="1" applyBorder="1" applyAlignment="1">
      <alignment horizontal="center"/>
    </xf>
    <xf numFmtId="49" fontId="2" fillId="10" borderId="114" xfId="0" applyNumberFormat="1" applyFont="1" applyFill="1" applyBorder="1" applyAlignment="1">
      <alignment horizontal="center"/>
    </xf>
    <xf numFmtId="49" fontId="2" fillId="10" borderId="115" xfId="0" applyNumberFormat="1" applyFont="1" applyFill="1" applyBorder="1" applyAlignment="1">
      <alignment horizontal="center"/>
    </xf>
    <xf numFmtId="0" fontId="2" fillId="10" borderId="115" xfId="0" applyFont="1" applyFill="1" applyBorder="1" applyAlignment="1">
      <alignment horizontal="center"/>
    </xf>
    <xf numFmtId="0" fontId="2" fillId="2" borderId="116" xfId="0" applyNumberFormat="1" applyFont="1" applyFill="1" applyBorder="1" applyAlignment="1">
      <alignment horizontal="center"/>
    </xf>
    <xf numFmtId="49" fontId="0" fillId="0" borderId="116" xfId="0" applyNumberFormat="1" applyBorder="1" applyAlignment="1">
      <alignment horizontal="center"/>
    </xf>
    <xf numFmtId="165" fontId="8" fillId="4" borderId="117" xfId="0" applyNumberFormat="1" applyFont="1" applyFill="1" applyBorder="1" applyAlignment="1">
      <alignment horizontal="center"/>
    </xf>
    <xf numFmtId="49" fontId="0" fillId="0" borderId="118" xfId="0" applyNumberFormat="1" applyBorder="1" applyAlignment="1">
      <alignment horizontal="center"/>
    </xf>
    <xf numFmtId="0" fontId="0" fillId="0" borderId="119" xfId="0" applyNumberFormat="1" applyBorder="1" applyAlignment="1">
      <alignment horizontal="center"/>
    </xf>
    <xf numFmtId="165" fontId="0" fillId="0" borderId="119" xfId="0" applyNumberFormat="1" applyBorder="1" applyAlignment="1">
      <alignment horizontal="center"/>
    </xf>
    <xf numFmtId="0" fontId="2" fillId="2" borderId="120" xfId="0" applyNumberFormat="1" applyFont="1" applyFill="1" applyBorder="1" applyAlignment="1">
      <alignment horizontal="center"/>
    </xf>
    <xf numFmtId="49" fontId="0" fillId="0" borderId="120" xfId="0" applyNumberFormat="1" applyBorder="1" applyAlignment="1">
      <alignment horizontal="center"/>
    </xf>
    <xf numFmtId="0" fontId="8" fillId="8" borderId="120" xfId="0" applyNumberFormat="1" applyFont="1" applyFill="1" applyBorder="1" applyAlignment="1">
      <alignment horizontal="center"/>
    </xf>
    <xf numFmtId="49" fontId="8" fillId="8" borderId="120" xfId="0" applyNumberFormat="1" applyFont="1" applyFill="1" applyBorder="1" applyAlignment="1">
      <alignment horizontal="center"/>
    </xf>
    <xf numFmtId="49" fontId="0" fillId="0" borderId="121" xfId="0" applyNumberFormat="1" applyBorder="1" applyAlignment="1">
      <alignment horizontal="center"/>
    </xf>
    <xf numFmtId="0" fontId="0" fillId="0" borderId="122" xfId="0" applyNumberFormat="1" applyBorder="1" applyAlignment="1">
      <alignment horizontal="center"/>
    </xf>
    <xf numFmtId="165" fontId="0" fillId="0" borderId="122" xfId="0" applyNumberFormat="1" applyBorder="1" applyAlignment="1">
      <alignment horizontal="center"/>
    </xf>
    <xf numFmtId="0" fontId="8" fillId="8" borderId="120" xfId="0" applyFont="1" applyFill="1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21" xfId="0" applyBorder="1" applyAlignment="1">
      <alignment horizontal="center"/>
    </xf>
    <xf numFmtId="0" fontId="8" fillId="4" borderId="120" xfId="0" applyFont="1" applyFill="1" applyBorder="1" applyAlignment="1">
      <alignment horizontal="center"/>
    </xf>
    <xf numFmtId="0" fontId="8" fillId="8" borderId="123" xfId="0" applyNumberFormat="1" applyFont="1" applyFill="1" applyBorder="1" applyAlignment="1">
      <alignment horizontal="center"/>
    </xf>
    <xf numFmtId="49" fontId="8" fillId="8" borderId="123" xfId="0" applyNumberFormat="1" applyFont="1" applyFill="1" applyBorder="1" applyAlignment="1">
      <alignment horizontal="center"/>
    </xf>
    <xf numFmtId="0" fontId="0" fillId="4" borderId="124" xfId="0" applyFill="1" applyBorder="1" applyAlignment="1">
      <alignment horizontal="center"/>
    </xf>
    <xf numFmtId="0" fontId="0" fillId="0" borderId="125" xfId="0" applyBorder="1" applyAlignment="1">
      <alignment horizontal="center"/>
    </xf>
    <xf numFmtId="0" fontId="8" fillId="8" borderId="126" xfId="0" applyNumberFormat="1" applyFont="1" applyFill="1" applyBorder="1" applyAlignment="1">
      <alignment horizontal="center"/>
    </xf>
    <xf numFmtId="49" fontId="8" fillId="8" borderId="126" xfId="0" applyNumberFormat="1" applyFont="1" applyFill="1" applyBorder="1" applyAlignment="1">
      <alignment horizontal="center"/>
    </xf>
    <xf numFmtId="0" fontId="2" fillId="2" borderId="127" xfId="0" applyNumberFormat="1" applyFont="1" applyFill="1" applyBorder="1" applyAlignment="1">
      <alignment horizontal="center"/>
    </xf>
    <xf numFmtId="49" fontId="0" fillId="0" borderId="127" xfId="0" applyNumberFormat="1" applyBorder="1" applyAlignment="1">
      <alignment horizontal="center"/>
    </xf>
    <xf numFmtId="0" fontId="8" fillId="8" borderId="127" xfId="0" applyFont="1" applyFill="1" applyBorder="1" applyAlignment="1">
      <alignment horizontal="center"/>
    </xf>
    <xf numFmtId="49" fontId="8" fillId="8" borderId="127" xfId="0" applyNumberFormat="1" applyFont="1" applyFill="1" applyBorder="1" applyAlignment="1">
      <alignment horizontal="center"/>
    </xf>
    <xf numFmtId="0" fontId="8" fillId="8" borderId="116" xfId="0" applyNumberFormat="1" applyFont="1" applyFill="1" applyBorder="1" applyAlignment="1">
      <alignment horizontal="center"/>
    </xf>
    <xf numFmtId="49" fontId="8" fillId="8" borderId="116" xfId="0" applyNumberFormat="1" applyFont="1" applyFill="1" applyBorder="1" applyAlignment="1">
      <alignment horizontal="center"/>
    </xf>
    <xf numFmtId="0" fontId="8" fillId="8" borderId="127" xfId="0" applyNumberFormat="1" applyFont="1" applyFill="1" applyBorder="1" applyAlignment="1">
      <alignment horizontal="center"/>
    </xf>
    <xf numFmtId="0" fontId="0" fillId="2" borderId="120" xfId="0" applyNumberFormat="1" applyFill="1" applyBorder="1" applyAlignment="1">
      <alignment horizontal="center"/>
    </xf>
    <xf numFmtId="49" fontId="0" fillId="3" borderId="120" xfId="0" applyNumberFormat="1" applyFill="1" applyBorder="1" applyAlignment="1">
      <alignment horizontal="center" vertical="center"/>
    </xf>
    <xf numFmtId="0" fontId="0" fillId="4" borderId="120" xfId="0" applyFill="1" applyBorder="1" applyAlignment="1">
      <alignment horizontal="center"/>
    </xf>
    <xf numFmtId="0" fontId="8" fillId="8" borderId="128" xfId="0" applyNumberFormat="1" applyFont="1" applyFill="1" applyBorder="1" applyAlignment="1">
      <alignment horizontal="center"/>
    </xf>
    <xf numFmtId="49" fontId="8" fillId="8" borderId="128" xfId="0" applyNumberFormat="1" applyFont="1" applyFill="1" applyBorder="1" applyAlignment="1">
      <alignment horizontal="center"/>
    </xf>
    <xf numFmtId="0" fontId="0" fillId="4" borderId="110" xfId="0" applyFill="1" applyBorder="1" applyAlignment="1">
      <alignment horizontal="center"/>
    </xf>
    <xf numFmtId="0" fontId="0" fillId="0" borderId="129" xfId="0" applyBorder="1" applyAlignment="1">
      <alignment horizontal="center"/>
    </xf>
    <xf numFmtId="0" fontId="8" fillId="8" borderId="130" xfId="0" applyFont="1" applyFill="1" applyBorder="1" applyAlignment="1">
      <alignment horizontal="center"/>
    </xf>
    <xf numFmtId="49" fontId="8" fillId="8" borderId="130" xfId="0" applyNumberFormat="1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49" fontId="0" fillId="10" borderId="131" xfId="0" applyNumberFormat="1" applyFill="1" applyBorder="1" applyAlignment="1">
      <alignment horizontal="center"/>
    </xf>
    <xf numFmtId="49" fontId="2" fillId="10" borderId="132" xfId="0" applyNumberFormat="1" applyFont="1" applyFill="1" applyBorder="1" applyAlignment="1">
      <alignment horizontal="center"/>
    </xf>
    <xf numFmtId="0" fontId="2" fillId="2" borderId="117" xfId="0" applyNumberFormat="1" applyFont="1" applyFill="1" applyBorder="1" applyAlignment="1">
      <alignment horizontal="center"/>
    </xf>
    <xf numFmtId="49" fontId="0" fillId="0" borderId="117" xfId="0" applyNumberFormat="1" applyBorder="1" applyAlignment="1">
      <alignment horizontal="center"/>
    </xf>
    <xf numFmtId="0" fontId="8" fillId="8" borderId="117" xfId="0" applyNumberFormat="1" applyFont="1" applyFill="1" applyBorder="1" applyAlignment="1">
      <alignment horizontal="center"/>
    </xf>
    <xf numFmtId="165" fontId="8" fillId="8" borderId="117" xfId="0" applyNumberFormat="1" applyFont="1" applyFill="1" applyBorder="1" applyAlignment="1">
      <alignment horizontal="center"/>
    </xf>
    <xf numFmtId="49" fontId="8" fillId="8" borderId="117" xfId="0" applyNumberFormat="1" applyFont="1" applyFill="1" applyBorder="1" applyAlignment="1">
      <alignment horizontal="center"/>
    </xf>
    <xf numFmtId="165" fontId="8" fillId="8" borderId="120" xfId="0" applyNumberFormat="1" applyFont="1" applyFill="1" applyBorder="1" applyAlignment="1">
      <alignment horizontal="center"/>
    </xf>
    <xf numFmtId="165" fontId="8" fillId="8" borderId="127" xfId="0" applyNumberFormat="1" applyFont="1" applyFill="1" applyBorder="1" applyAlignment="1">
      <alignment horizontal="center"/>
    </xf>
    <xf numFmtId="165" fontId="8" fillId="8" borderId="116" xfId="0" applyNumberFormat="1" applyFont="1" applyFill="1" applyBorder="1" applyAlignment="1">
      <alignment horizontal="center"/>
    </xf>
    <xf numFmtId="0" fontId="0" fillId="2" borderId="116" xfId="0" applyNumberFormat="1" applyFill="1" applyBorder="1" applyAlignment="1">
      <alignment horizontal="center"/>
    </xf>
    <xf numFmtId="49" fontId="0" fillId="3" borderId="116" xfId="0" applyNumberFormat="1" applyFill="1" applyBorder="1" applyAlignment="1">
      <alignment horizontal="center" vertical="center"/>
    </xf>
    <xf numFmtId="165" fontId="8" fillId="4" borderId="120" xfId="0" applyNumberFormat="1" applyFont="1" applyFill="1" applyBorder="1" applyAlignment="1">
      <alignment horizontal="center"/>
    </xf>
    <xf numFmtId="0" fontId="8" fillId="4" borderId="123" xfId="0" applyFont="1" applyFill="1" applyBorder="1" applyAlignment="1">
      <alignment horizontal="center"/>
    </xf>
    <xf numFmtId="0" fontId="8" fillId="4" borderId="126" xfId="0" applyFont="1" applyFill="1" applyBorder="1" applyAlignment="1">
      <alignment horizontal="center"/>
    </xf>
    <xf numFmtId="0" fontId="0" fillId="4" borderId="128" xfId="0" applyFill="1" applyBorder="1" applyAlignment="1">
      <alignment horizontal="center"/>
    </xf>
    <xf numFmtId="0" fontId="8" fillId="4" borderId="130" xfId="0" applyFont="1" applyFill="1" applyBorder="1" applyAlignment="1">
      <alignment horizontal="center"/>
    </xf>
    <xf numFmtId="0" fontId="0" fillId="3" borderId="134" xfId="0" applyNumberFormat="1" applyFill="1" applyBorder="1" applyAlignment="1">
      <alignment horizontal="center"/>
    </xf>
    <xf numFmtId="0" fontId="0" fillId="3" borderId="135" xfId="0" applyNumberFormat="1" applyFill="1" applyBorder="1" applyAlignment="1">
      <alignment horizontal="center"/>
    </xf>
    <xf numFmtId="0" fontId="2" fillId="3" borderId="135" xfId="0" applyFont="1" applyFill="1" applyBorder="1" applyAlignment="1">
      <alignment horizontal="center"/>
    </xf>
    <xf numFmtId="49" fontId="0" fillId="3" borderId="133" xfId="0" applyNumberFormat="1" applyFill="1" applyBorder="1" applyAlignment="1">
      <alignment horizontal="center"/>
    </xf>
    <xf numFmtId="0" fontId="0" fillId="3" borderId="135" xfId="0" applyFill="1" applyBorder="1" applyAlignment="1">
      <alignment horizontal="center"/>
    </xf>
    <xf numFmtId="165" fontId="8" fillId="3" borderId="134" xfId="0" applyNumberFormat="1" applyFont="1" applyFill="1" applyBorder="1" applyAlignment="1">
      <alignment horizontal="center"/>
    </xf>
    <xf numFmtId="165" fontId="8" fillId="3" borderId="135" xfId="0" applyNumberFormat="1" applyFont="1" applyFill="1" applyBorder="1" applyAlignment="1">
      <alignment horizontal="center"/>
    </xf>
    <xf numFmtId="0" fontId="0" fillId="10" borderId="136" xfId="0" applyFill="1" applyBorder="1" applyAlignment="1">
      <alignment horizontal="center" readingOrder="1"/>
    </xf>
    <xf numFmtId="0" fontId="9" fillId="3" borderId="133" xfId="0" applyFont="1" applyFill="1" applyBorder="1" applyAlignment="1">
      <alignment horizontal="center" readingOrder="1"/>
    </xf>
    <xf numFmtId="0" fontId="2" fillId="3" borderId="133" xfId="0" applyFont="1" applyFill="1" applyBorder="1" applyAlignment="1">
      <alignment horizontal="center"/>
    </xf>
    <xf numFmtId="0" fontId="0" fillId="0" borderId="119" xfId="0" applyBorder="1" applyAlignment="1">
      <alignment horizontal="center"/>
    </xf>
    <xf numFmtId="1" fontId="8" fillId="0" borderId="119" xfId="0" applyNumberFormat="1" applyFont="1" applyBorder="1" applyAlignment="1">
      <alignment horizontal="center"/>
    </xf>
    <xf numFmtId="166" fontId="0" fillId="0" borderId="137" xfId="0" applyNumberFormat="1" applyBorder="1" applyAlignment="1">
      <alignment horizontal="center"/>
    </xf>
    <xf numFmtId="165" fontId="0" fillId="0" borderId="137" xfId="0" applyNumberFormat="1" applyBorder="1" applyAlignment="1">
      <alignment horizontal="center"/>
    </xf>
    <xf numFmtId="0" fontId="0" fillId="0" borderId="137" xfId="0" applyBorder="1" applyAlignment="1">
      <alignment horizontal="center"/>
    </xf>
    <xf numFmtId="1" fontId="0" fillId="0" borderId="122" xfId="0" applyNumberFormat="1" applyBorder="1" applyAlignment="1">
      <alignment horizontal="center"/>
    </xf>
    <xf numFmtId="166" fontId="0" fillId="0" borderId="122" xfId="0" applyNumberFormat="1" applyBorder="1" applyAlignment="1">
      <alignment horizontal="center"/>
    </xf>
    <xf numFmtId="0" fontId="0" fillId="8" borderId="122" xfId="0" applyFill="1" applyBorder="1" applyAlignment="1">
      <alignment horizontal="center"/>
    </xf>
    <xf numFmtId="49" fontId="0" fillId="8" borderId="122" xfId="0" applyNumberFormat="1" applyFill="1" applyBorder="1" applyAlignment="1">
      <alignment horizontal="center"/>
    </xf>
    <xf numFmtId="1" fontId="0" fillId="8" borderId="122" xfId="0" applyNumberFormat="1" applyFill="1" applyBorder="1" applyAlignment="1">
      <alignment horizontal="center"/>
    </xf>
    <xf numFmtId="0" fontId="0" fillId="8" borderId="122" xfId="0" applyNumberFormat="1" applyFill="1" applyBorder="1" applyAlignment="1">
      <alignment horizontal="center"/>
    </xf>
    <xf numFmtId="166" fontId="8" fillId="0" borderId="122" xfId="0" applyNumberFormat="1" applyFont="1" applyBorder="1" applyAlignment="1">
      <alignment horizontal="center"/>
    </xf>
    <xf numFmtId="0" fontId="0" fillId="0" borderId="138" xfId="0" applyBorder="1" applyAlignment="1">
      <alignment horizontal="center"/>
    </xf>
    <xf numFmtId="0" fontId="0" fillId="3" borderId="138" xfId="0" applyFill="1" applyBorder="1" applyAlignment="1">
      <alignment horizontal="center"/>
    </xf>
    <xf numFmtId="165" fontId="0" fillId="8" borderId="122" xfId="0" applyNumberFormat="1" applyFill="1" applyBorder="1" applyAlignment="1">
      <alignment horizontal="center"/>
    </xf>
    <xf numFmtId="1" fontId="8" fillId="8" borderId="122" xfId="0" applyNumberFormat="1" applyFont="1" applyFill="1" applyBorder="1" applyAlignment="1">
      <alignment horizontal="center"/>
    </xf>
    <xf numFmtId="166" fontId="0" fillId="8" borderId="122" xfId="0" applyNumberFormat="1" applyFill="1" applyBorder="1" applyAlignment="1">
      <alignment horizontal="center"/>
    </xf>
    <xf numFmtId="0" fontId="0" fillId="8" borderId="139" xfId="0" applyFill="1" applyBorder="1" applyAlignment="1">
      <alignment horizontal="center"/>
    </xf>
    <xf numFmtId="0" fontId="0" fillId="8" borderId="135" xfId="0" applyFill="1" applyBorder="1" applyAlignment="1">
      <alignment horizontal="center"/>
    </xf>
    <xf numFmtId="0" fontId="0" fillId="8" borderId="140" xfId="0" applyFill="1" applyBorder="1" applyAlignment="1">
      <alignment horizontal="center"/>
    </xf>
    <xf numFmtId="0" fontId="0" fillId="3" borderId="133" xfId="0" applyFill="1" applyBorder="1" applyAlignment="1">
      <alignment horizontal="center"/>
    </xf>
    <xf numFmtId="165" fontId="0" fillId="8" borderId="140" xfId="0" applyNumberFormat="1" applyFill="1" applyBorder="1" applyAlignment="1">
      <alignment horizontal="center"/>
    </xf>
    <xf numFmtId="49" fontId="0" fillId="8" borderId="133" xfId="0" applyNumberFormat="1" applyFill="1" applyBorder="1" applyAlignment="1">
      <alignment horizontal="center"/>
    </xf>
    <xf numFmtId="0" fontId="0" fillId="8" borderId="137" xfId="0" applyFill="1" applyBorder="1" applyAlignment="1">
      <alignment horizontal="center"/>
    </xf>
    <xf numFmtId="1" fontId="0" fillId="8" borderId="137" xfId="0" applyNumberFormat="1" applyFill="1" applyBorder="1" applyAlignment="1">
      <alignment horizontal="center"/>
    </xf>
    <xf numFmtId="1" fontId="8" fillId="0" borderId="122" xfId="0" applyNumberFormat="1" applyFont="1" applyBorder="1" applyAlignment="1">
      <alignment horizontal="center"/>
    </xf>
    <xf numFmtId="49" fontId="2" fillId="2" borderId="1" xfId="0" applyNumberFormat="1" applyFont="1" applyFill="1" applyBorder="1"/>
    <xf numFmtId="165" fontId="8" fillId="8" borderId="21" xfId="0" applyNumberFormat="1" applyFont="1" applyFill="1" applyBorder="1" applyAlignment="1">
      <alignment horizontal="center"/>
    </xf>
    <xf numFmtId="0" fontId="0" fillId="0" borderId="26" xfId="0" applyNumberFormat="1" applyBorder="1"/>
    <xf numFmtId="0" fontId="11" fillId="11" borderId="26" xfId="0" applyFont="1" applyFill="1" applyBorder="1" applyAlignment="1">
      <alignment horizontal="center" vertical="center" wrapText="1"/>
    </xf>
    <xf numFmtId="0" fontId="12" fillId="11" borderId="141" xfId="0" applyFont="1" applyFill="1" applyBorder="1" applyAlignment="1">
      <alignment horizontal="center" vertical="center" wrapText="1"/>
    </xf>
    <xf numFmtId="0" fontId="12" fillId="11" borderId="142" xfId="0" applyFont="1" applyFill="1" applyBorder="1" applyAlignment="1">
      <alignment horizontal="center" vertical="center" wrapText="1"/>
    </xf>
    <xf numFmtId="165" fontId="13" fillId="0" borderId="119" xfId="0" applyNumberFormat="1" applyFont="1" applyBorder="1" applyAlignment="1">
      <alignment horizontal="center"/>
    </xf>
    <xf numFmtId="49" fontId="10" fillId="0" borderId="121" xfId="0" applyNumberFormat="1" applyFont="1" applyBorder="1" applyAlignment="1">
      <alignment horizontal="center"/>
    </xf>
    <xf numFmtId="49" fontId="14" fillId="8" borderId="21" xfId="0" applyNumberFormat="1" applyFont="1" applyFill="1" applyBorder="1" applyAlignment="1">
      <alignment horizontal="center"/>
    </xf>
    <xf numFmtId="49" fontId="15" fillId="0" borderId="118" xfId="0" applyNumberFormat="1" applyFont="1" applyBorder="1" applyAlignment="1">
      <alignment horizontal="center"/>
    </xf>
    <xf numFmtId="49" fontId="15" fillId="0" borderId="12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BDBDB"/>
      <rgbColor rgb="FFA7A7A7"/>
      <rgbColor rgb="FF0432FF"/>
      <rgbColor rgb="FFFFFFFF"/>
      <rgbColor rgb="FFAAAAAA"/>
      <rgbColor rgb="FFD2D2D2"/>
      <rgbColor rgb="FFFFC000"/>
      <rgbColor rgb="FFA1B8E1"/>
      <rgbColor rgb="FFFFCF3F"/>
      <rgbColor rgb="FFFFDF7F"/>
      <rgbColor rgb="FFBDC0BF"/>
      <rgbColor rgb="FFA5A5A5"/>
      <rgbColor rgb="FF3F3F3F"/>
      <rgbColor rgb="FF87878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478300000000001"/>
          <c:y val="7.2638599999999998E-2"/>
          <c:w val="0.83407600000000004"/>
          <c:h val="0.80404699999999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'Sensitivity Analysis-Local'!$C$1</c:f>
              <c:strCache>
                <c:ptCount val="1"/>
              </c:strCache>
            </c:strRef>
          </c:tx>
          <c:spPr>
            <a:ln w="31750" cap="flat">
              <a:noFill/>
              <a:prstDash val="solid"/>
              <a:miter lim="800000"/>
            </a:ln>
            <a:effectLst/>
          </c:spPr>
          <c:marker>
            <c:symbol val="circle"/>
            <c:size val="7"/>
            <c:spPr>
              <a:solidFill>
                <a:srgbClr val="000000"/>
              </a:solidFill>
              <a:ln w="6350" cap="flat">
                <a:solidFill>
                  <a:srgbClr val="000000"/>
                </a:solidFill>
                <a:prstDash val="solid"/>
                <a:miter lim="800000"/>
              </a:ln>
              <a:effectLst/>
            </c:spPr>
          </c:marker>
          <c:xVal>
            <c:numRef>
              <c:f>'Sensitivity Analysis-Local'!$B$3:$B$21</c:f>
              <c:numCache>
                <c:formatCode>General</c:formatCode>
                <c:ptCount val="19"/>
                <c:pt idx="0">
                  <c:v>6</c:v>
                </c:pt>
                <c:pt idx="1">
                  <c:v>6.5</c:v>
                </c:pt>
                <c:pt idx="2">
                  <c:v>7</c:v>
                </c:pt>
                <c:pt idx="3">
                  <c:v>7.5</c:v>
                </c:pt>
                <c:pt idx="4">
                  <c:v>8</c:v>
                </c:pt>
                <c:pt idx="5">
                  <c:v>8.5</c:v>
                </c:pt>
                <c:pt idx="6">
                  <c:v>9</c:v>
                </c:pt>
                <c:pt idx="7">
                  <c:v>9.5</c:v>
                </c:pt>
                <c:pt idx="8">
                  <c:v>10</c:v>
                </c:pt>
                <c:pt idx="9">
                  <c:v>10.5</c:v>
                </c:pt>
                <c:pt idx="10">
                  <c:v>11</c:v>
                </c:pt>
                <c:pt idx="11">
                  <c:v>11.5</c:v>
                </c:pt>
                <c:pt idx="12">
                  <c:v>12</c:v>
                </c:pt>
                <c:pt idx="13">
                  <c:v>12.5</c:v>
                </c:pt>
                <c:pt idx="14">
                  <c:v>13</c:v>
                </c:pt>
                <c:pt idx="15">
                  <c:v>13.5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</c:numCache>
            </c:numRef>
          </c:xVal>
          <c:yVal>
            <c:numRef>
              <c:f>'Sensitivity Analysis-Local'!$C$3:$C$21</c:f>
              <c:numCache>
                <c:formatCode>0.0</c:formatCode>
                <c:ptCount val="1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9.4488188976377945</c:v>
                </c:pt>
                <c:pt idx="4">
                  <c:v>7.7922077922077921</c:v>
                </c:pt>
                <c:pt idx="5">
                  <c:v>6.6298342541436464</c:v>
                </c:pt>
                <c:pt idx="6">
                  <c:v>5.7692307692307692</c:v>
                </c:pt>
                <c:pt idx="7">
                  <c:v>5.1063829787234036</c:v>
                </c:pt>
                <c:pt idx="8">
                  <c:v>4.5801526717557248</c:v>
                </c:pt>
                <c:pt idx="9">
                  <c:v>4.1522491349480966</c:v>
                </c:pt>
                <c:pt idx="10">
                  <c:v>3.7974683544303796</c:v>
                </c:pt>
                <c:pt idx="11">
                  <c:v>3.4985422740524781</c:v>
                </c:pt>
                <c:pt idx="12">
                  <c:v>3.243243243243243</c:v>
                </c:pt>
                <c:pt idx="13">
                  <c:v>3.0226700251889169</c:v>
                </c:pt>
                <c:pt idx="14">
                  <c:v>2.8301886792452828</c:v>
                </c:pt>
                <c:pt idx="15">
                  <c:v>2.6607538802660757</c:v>
                </c:pt>
                <c:pt idx="16">
                  <c:v>2.510460251046025</c:v>
                </c:pt>
                <c:pt idx="17">
                  <c:v>2.3762376237623757</c:v>
                </c:pt>
                <c:pt idx="18">
                  <c:v>2.255639097744361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F7-4073-9069-16D1E023E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5"/>
          <c:min val="6"/>
        </c:scaling>
        <c:delete val="0"/>
        <c:axPos val="b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3"/>
        <c:crosses val="autoZero"/>
        <c:crossBetween val="between"/>
        <c:majorUnit val="1"/>
        <c:minorUnit val="0.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0.0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2"/>
        <c:crosses val="autoZero"/>
        <c:crossBetween val="between"/>
        <c:majorUnit val="3"/>
        <c:minorUnit val="1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478300000000001"/>
          <c:y val="7.2638599999999998E-2"/>
          <c:w val="0.83975599999999995"/>
          <c:h val="0.80404699999999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'Sensitivity Analysis-Local'!$G$1</c:f>
              <c:strCache>
                <c:ptCount val="1"/>
              </c:strCache>
            </c:strRef>
          </c:tx>
          <c:spPr>
            <a:ln w="31750" cap="flat">
              <a:noFill/>
              <a:prstDash val="solid"/>
              <a:miter lim="800000"/>
            </a:ln>
            <a:effectLst/>
          </c:spPr>
          <c:marker>
            <c:symbol val="circle"/>
            <c:size val="7"/>
            <c:spPr>
              <a:solidFill>
                <a:srgbClr val="000000"/>
              </a:solidFill>
              <a:ln w="6350" cap="flat">
                <a:solidFill>
                  <a:srgbClr val="000000"/>
                </a:solidFill>
                <a:prstDash val="solid"/>
                <a:miter lim="800000"/>
              </a:ln>
              <a:effectLst/>
            </c:spPr>
          </c:marker>
          <c:xVal>
            <c:numRef>
              <c:f>'Sensitivity Analysis-Local'!$F$3:$F$17</c:f>
              <c:numCache>
                <c:formatCode>General</c:formatCode>
                <c:ptCount val="15"/>
                <c:pt idx="0">
                  <c:v>120</c:v>
                </c:pt>
                <c:pt idx="1">
                  <c:v>130</c:v>
                </c:pt>
                <c:pt idx="2">
                  <c:v>140</c:v>
                </c:pt>
                <c:pt idx="3">
                  <c:v>145</c:v>
                </c:pt>
                <c:pt idx="4">
                  <c:v>150</c:v>
                </c:pt>
                <c:pt idx="5">
                  <c:v>155</c:v>
                </c:pt>
                <c:pt idx="6">
                  <c:v>160</c:v>
                </c:pt>
                <c:pt idx="7">
                  <c:v>165</c:v>
                </c:pt>
                <c:pt idx="8">
                  <c:v>170</c:v>
                </c:pt>
                <c:pt idx="9">
                  <c:v>175</c:v>
                </c:pt>
                <c:pt idx="10">
                  <c:v>180</c:v>
                </c:pt>
                <c:pt idx="11">
                  <c:v>185</c:v>
                </c:pt>
                <c:pt idx="12">
                  <c:v>190</c:v>
                </c:pt>
                <c:pt idx="13">
                  <c:v>195</c:v>
                </c:pt>
                <c:pt idx="14">
                  <c:v>200</c:v>
                </c:pt>
              </c:numCache>
            </c:numRef>
          </c:xVal>
          <c:yVal>
            <c:numRef>
              <c:f>'Sensitivity Analysis-Local'!$G$3:$G$17</c:f>
              <c:numCache>
                <c:formatCode>0.0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11.162790697674419</c:v>
                </c:pt>
                <c:pt idx="4">
                  <c:v>10.434782608695652</c:v>
                </c:pt>
                <c:pt idx="5">
                  <c:v>9.7959183673469372</c:v>
                </c:pt>
                <c:pt idx="6">
                  <c:v>9.2307692307692299</c:v>
                </c:pt>
                <c:pt idx="7">
                  <c:v>8.7272727272727266</c:v>
                </c:pt>
                <c:pt idx="8">
                  <c:v>8.2758620689655178</c:v>
                </c:pt>
                <c:pt idx="9">
                  <c:v>7.8688524590163942</c:v>
                </c:pt>
                <c:pt idx="10">
                  <c:v>7.5</c:v>
                </c:pt>
                <c:pt idx="11">
                  <c:v>7.1641791044776131</c:v>
                </c:pt>
                <c:pt idx="12">
                  <c:v>6.8571428571428568</c:v>
                </c:pt>
                <c:pt idx="13">
                  <c:v>6.5753424657534252</c:v>
                </c:pt>
                <c:pt idx="14">
                  <c:v>6.3157894736842106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0E-4FA3-B6AC-EDD610B6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00"/>
          <c:min val="120"/>
        </c:scaling>
        <c:delete val="0"/>
        <c:axPos val="b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3"/>
        <c:crosses val="autoZero"/>
        <c:crossBetween val="between"/>
        <c:majorUnit val="10"/>
        <c:minorUnit val="5"/>
      </c:valAx>
      <c:valAx>
        <c:axId val="2094734553"/>
        <c:scaling>
          <c:orientation val="minMax"/>
          <c:max val="12"/>
          <c:min val="0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0.0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2"/>
        <c:crosses val="autoZero"/>
        <c:crossBetween val="between"/>
        <c:majorUnit val="3"/>
        <c:minorUnit val="1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478300000000001"/>
          <c:y val="7.2638599999999998E-2"/>
          <c:w val="0.85116000000000003"/>
          <c:h val="0.80404699999999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'Sensitivity Analysis-Local'!$K$1</c:f>
              <c:strCache>
                <c:ptCount val="1"/>
              </c:strCache>
            </c:strRef>
          </c:tx>
          <c:spPr>
            <a:ln w="31750" cap="flat">
              <a:noFill/>
              <a:prstDash val="solid"/>
              <a:miter lim="800000"/>
            </a:ln>
            <a:effectLst/>
          </c:spPr>
          <c:marker>
            <c:symbol val="circle"/>
            <c:size val="7"/>
            <c:spPr>
              <a:solidFill>
                <a:srgbClr val="000000"/>
              </a:solidFill>
              <a:ln w="6350" cap="flat">
                <a:solidFill>
                  <a:srgbClr val="000000"/>
                </a:solidFill>
                <a:prstDash val="solid"/>
                <a:miter lim="800000"/>
              </a:ln>
              <a:effectLst/>
            </c:spPr>
          </c:marker>
          <c:xVal>
            <c:numRef>
              <c:f>'Sensitivity Analysis-Local'!$J$3:$J$13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'Sensitivity Analysis-Local'!$K$3:$K$13</c:f>
              <c:numCache>
                <c:formatCode>0.0</c:formatCode>
                <c:ptCount val="11"/>
                <c:pt idx="0">
                  <c:v>12</c:v>
                </c:pt>
                <c:pt idx="1">
                  <c:v>11.76470588235294</c:v>
                </c:pt>
                <c:pt idx="2">
                  <c:v>11.538461538461538</c:v>
                </c:pt>
                <c:pt idx="3">
                  <c:v>11.320754716981131</c:v>
                </c:pt>
                <c:pt idx="4">
                  <c:v>11.111111111111111</c:v>
                </c:pt>
                <c:pt idx="5">
                  <c:v>10.909090909090908</c:v>
                </c:pt>
                <c:pt idx="6">
                  <c:v>10.714285714285714</c:v>
                </c:pt>
                <c:pt idx="7">
                  <c:v>10.526315789473683</c:v>
                </c:pt>
                <c:pt idx="8">
                  <c:v>10.344827586206897</c:v>
                </c:pt>
                <c:pt idx="9">
                  <c:v>10.16949152542373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38-44C0-B650-C16AB565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20"/>
          <c:min val="0"/>
        </c:scaling>
        <c:delete val="0"/>
        <c:axPos val="b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3"/>
        <c:crosses val="autoZero"/>
        <c:crossBetween val="between"/>
        <c:majorUnit val="5"/>
        <c:minorUnit val="2.5"/>
      </c:valAx>
      <c:valAx>
        <c:axId val="2094734553"/>
        <c:scaling>
          <c:orientation val="minMax"/>
          <c:max val="12"/>
          <c:min val="0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0.0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2"/>
        <c:crosses val="autoZero"/>
        <c:crossBetween val="between"/>
        <c:majorUnit val="3"/>
        <c:minorUnit val="1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162143</xdr:rowOff>
    </xdr:from>
    <xdr:to>
      <xdr:col>5</xdr:col>
      <xdr:colOff>101600</xdr:colOff>
      <xdr:row>41</xdr:row>
      <xdr:rowOff>163989</xdr:rowOff>
    </xdr:to>
    <xdr:graphicFrame macro="">
      <xdr:nvGraphicFramePr>
        <xdr:cNvPr id="2" name="Scatter 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231740</xdr:colOff>
      <xdr:row>24</xdr:row>
      <xdr:rowOff>162143</xdr:rowOff>
    </xdr:from>
    <xdr:to>
      <xdr:col>9</xdr:col>
      <xdr:colOff>333340</xdr:colOff>
      <xdr:row>41</xdr:row>
      <xdr:rowOff>163989</xdr:rowOff>
    </xdr:to>
    <xdr:graphicFrame macro="">
      <xdr:nvGraphicFramePr>
        <xdr:cNvPr id="3" name="Scatter 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610703</xdr:colOff>
      <xdr:row>24</xdr:row>
      <xdr:rowOff>162143</xdr:rowOff>
    </xdr:from>
    <xdr:to>
      <xdr:col>13</xdr:col>
      <xdr:colOff>712303</xdr:colOff>
      <xdr:row>41</xdr:row>
      <xdr:rowOff>163989</xdr:rowOff>
    </xdr:to>
    <xdr:graphicFrame macro="">
      <xdr:nvGraphicFramePr>
        <xdr:cNvPr id="4" name="Scatter 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.jaeb.org/drcr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27"/>
  <sheetViews>
    <sheetView showGridLines="0" topLeftCell="O1" zoomScale="70" zoomScaleNormal="70" workbookViewId="0">
      <selection activeCell="BC38" sqref="BC38"/>
    </sheetView>
  </sheetViews>
  <sheetFormatPr baseColWidth="10" defaultColWidth="8.83203125" defaultRowHeight="15" customHeight="1" x14ac:dyDescent="0.2"/>
  <cols>
    <col min="1" max="1" width="6.6640625" style="1" customWidth="1"/>
    <col min="2" max="2" width="8.33203125" style="1" customWidth="1"/>
    <col min="3" max="3" width="20.5" style="1" customWidth="1"/>
    <col min="4" max="5" width="6.5" style="1" customWidth="1"/>
    <col min="6" max="50" width="6.6640625" style="1" customWidth="1"/>
    <col min="51" max="54" width="8.33203125" style="1" customWidth="1"/>
    <col min="55" max="56" width="50" style="1" customWidth="1"/>
    <col min="57" max="57" width="8.83203125" style="1" customWidth="1"/>
    <col min="58" max="16384" width="8.83203125" style="1"/>
  </cols>
  <sheetData>
    <row r="1" spans="1:56" ht="15" customHeight="1" x14ac:dyDescent="0.2">
      <c r="A1" s="518" t="s">
        <v>0</v>
      </c>
      <c r="B1" s="2"/>
      <c r="C1" s="2"/>
      <c r="D1" s="2"/>
      <c r="E1" s="2"/>
      <c r="F1" s="2"/>
      <c r="G1" s="2"/>
      <c r="H1" s="2"/>
      <c r="I1" s="3"/>
      <c r="J1" s="2"/>
      <c r="K1" s="3"/>
      <c r="L1" s="3"/>
      <c r="M1" s="3"/>
      <c r="N1" s="3"/>
      <c r="O1" s="2"/>
      <c r="P1" s="2"/>
      <c r="Q1" s="2"/>
      <c r="R1" s="4"/>
      <c r="S1" s="4"/>
      <c r="T1" s="3"/>
      <c r="U1" s="3"/>
      <c r="V1" s="3"/>
      <c r="W1" s="3"/>
      <c r="X1" s="4"/>
      <c r="Y1" s="4"/>
      <c r="Z1" s="4"/>
      <c r="AA1" s="5"/>
      <c r="AB1" s="4"/>
      <c r="AC1" s="5"/>
      <c r="AD1" s="5"/>
      <c r="AE1" s="5"/>
      <c r="AF1" s="5"/>
      <c r="AG1" s="2"/>
      <c r="AH1" s="2"/>
      <c r="AI1" s="2"/>
      <c r="AJ1" s="6"/>
      <c r="AK1" s="4"/>
      <c r="AL1" s="6"/>
      <c r="AM1" s="6"/>
      <c r="AN1" s="6"/>
      <c r="AO1" s="6"/>
      <c r="AP1" s="4"/>
      <c r="AQ1" s="4"/>
      <c r="AR1" s="4"/>
      <c r="AS1" s="5"/>
      <c r="AT1" s="4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6" ht="15" customHeight="1" x14ac:dyDescent="0.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/>
      <c r="G2" s="10"/>
      <c r="H2" s="10"/>
      <c r="I2" s="11"/>
      <c r="J2" s="12" t="s">
        <v>6</v>
      </c>
      <c r="K2" s="11"/>
      <c r="L2" s="11"/>
      <c r="M2" s="11"/>
      <c r="N2" s="13"/>
      <c r="O2" s="9"/>
      <c r="P2" s="10"/>
      <c r="Q2" s="10"/>
      <c r="R2" s="14"/>
      <c r="S2" s="15" t="s">
        <v>7</v>
      </c>
      <c r="T2" s="11"/>
      <c r="U2" s="11"/>
      <c r="V2" s="11"/>
      <c r="W2" s="13"/>
      <c r="X2" s="16"/>
      <c r="Y2" s="14"/>
      <c r="Z2" s="14"/>
      <c r="AA2" s="17"/>
      <c r="AB2" s="15" t="s">
        <v>8</v>
      </c>
      <c r="AC2" s="17"/>
      <c r="AD2" s="17"/>
      <c r="AE2" s="17"/>
      <c r="AF2" s="18"/>
      <c r="AG2" s="9"/>
      <c r="AH2" s="10"/>
      <c r="AI2" s="10"/>
      <c r="AJ2" s="19"/>
      <c r="AK2" s="15" t="s">
        <v>9</v>
      </c>
      <c r="AL2" s="19"/>
      <c r="AM2" s="19"/>
      <c r="AN2" s="19"/>
      <c r="AO2" s="20"/>
      <c r="AP2" s="16"/>
      <c r="AQ2" s="14"/>
      <c r="AR2" s="14"/>
      <c r="AS2" s="17"/>
      <c r="AT2" s="15" t="s">
        <v>8</v>
      </c>
      <c r="AU2" s="17"/>
      <c r="AV2" s="17"/>
      <c r="AW2" s="17"/>
      <c r="AX2" s="18"/>
      <c r="AY2" s="21" t="s">
        <v>73</v>
      </c>
      <c r="AZ2" s="21" t="s">
        <v>74</v>
      </c>
      <c r="BA2" s="21" t="s">
        <v>11</v>
      </c>
      <c r="BB2" s="21" t="s">
        <v>12</v>
      </c>
      <c r="BC2" s="21" t="s">
        <v>13</v>
      </c>
      <c r="BD2" s="22"/>
    </row>
    <row r="3" spans="1:56" ht="15" customHeight="1" x14ac:dyDescent="0.2">
      <c r="A3" s="23" t="s">
        <v>14</v>
      </c>
      <c r="B3" s="24" t="s">
        <v>15</v>
      </c>
      <c r="C3" s="24" t="s">
        <v>16</v>
      </c>
      <c r="D3" s="25"/>
      <c r="E3" s="25"/>
      <c r="F3" s="26" t="s">
        <v>17</v>
      </c>
      <c r="G3" s="27" t="s">
        <v>18</v>
      </c>
      <c r="H3" s="27" t="s">
        <v>19</v>
      </c>
      <c r="I3" s="27" t="s">
        <v>20</v>
      </c>
      <c r="J3" s="27" t="s">
        <v>21</v>
      </c>
      <c r="K3" s="27" t="s">
        <v>22</v>
      </c>
      <c r="L3" s="27" t="s">
        <v>23</v>
      </c>
      <c r="M3" s="27" t="s">
        <v>24</v>
      </c>
      <c r="N3" s="28" t="s">
        <v>25</v>
      </c>
      <c r="O3" s="26" t="s">
        <v>17</v>
      </c>
      <c r="P3" s="27" t="s">
        <v>18</v>
      </c>
      <c r="Q3" s="27" t="s">
        <v>19</v>
      </c>
      <c r="R3" s="27" t="s">
        <v>20</v>
      </c>
      <c r="S3" s="27" t="s">
        <v>21</v>
      </c>
      <c r="T3" s="27" t="s">
        <v>22</v>
      </c>
      <c r="U3" s="27" t="s">
        <v>23</v>
      </c>
      <c r="V3" s="27" t="s">
        <v>24</v>
      </c>
      <c r="W3" s="28" t="s">
        <v>25</v>
      </c>
      <c r="X3" s="29" t="s">
        <v>17</v>
      </c>
      <c r="Y3" s="30" t="s">
        <v>18</v>
      </c>
      <c r="Z3" s="30" t="s">
        <v>19</v>
      </c>
      <c r="AA3" s="30" t="s">
        <v>20</v>
      </c>
      <c r="AB3" s="30" t="s">
        <v>21</v>
      </c>
      <c r="AC3" s="30" t="s">
        <v>22</v>
      </c>
      <c r="AD3" s="30" t="s">
        <v>23</v>
      </c>
      <c r="AE3" s="30" t="s">
        <v>24</v>
      </c>
      <c r="AF3" s="31" t="s">
        <v>25</v>
      </c>
      <c r="AG3" s="26" t="s">
        <v>17</v>
      </c>
      <c r="AH3" s="27" t="s">
        <v>18</v>
      </c>
      <c r="AI3" s="27" t="s">
        <v>19</v>
      </c>
      <c r="AJ3" s="27" t="s">
        <v>20</v>
      </c>
      <c r="AK3" s="27" t="s">
        <v>21</v>
      </c>
      <c r="AL3" s="27" t="s">
        <v>22</v>
      </c>
      <c r="AM3" s="27" t="s">
        <v>23</v>
      </c>
      <c r="AN3" s="27" t="s">
        <v>24</v>
      </c>
      <c r="AO3" s="28" t="s">
        <v>25</v>
      </c>
      <c r="AP3" s="29" t="s">
        <v>17</v>
      </c>
      <c r="AQ3" s="30" t="s">
        <v>18</v>
      </c>
      <c r="AR3" s="30" t="s">
        <v>19</v>
      </c>
      <c r="AS3" s="30" t="s">
        <v>20</v>
      </c>
      <c r="AT3" s="30" t="s">
        <v>21</v>
      </c>
      <c r="AU3" s="30" t="s">
        <v>22</v>
      </c>
      <c r="AV3" s="30" t="s">
        <v>23</v>
      </c>
      <c r="AW3" s="30" t="s">
        <v>24</v>
      </c>
      <c r="AX3" s="31" t="s">
        <v>25</v>
      </c>
      <c r="AY3" s="32"/>
      <c r="AZ3" s="32"/>
      <c r="BA3" s="33" t="s">
        <v>26</v>
      </c>
      <c r="BB3" s="34"/>
      <c r="BC3" s="33" t="s">
        <v>27</v>
      </c>
      <c r="BD3" s="34"/>
    </row>
    <row r="4" spans="1:56" ht="15" customHeight="1" x14ac:dyDescent="0.2">
      <c r="A4" s="35">
        <v>12</v>
      </c>
      <c r="B4" s="8" t="s">
        <v>28</v>
      </c>
      <c r="C4" s="36"/>
      <c r="D4" s="37"/>
      <c r="E4" s="38">
        <v>6.8</v>
      </c>
      <c r="F4" s="39">
        <v>110</v>
      </c>
      <c r="G4" s="40"/>
      <c r="H4" s="41">
        <v>108</v>
      </c>
      <c r="I4" s="42">
        <v>114</v>
      </c>
      <c r="J4" s="43">
        <v>138</v>
      </c>
      <c r="K4" s="43">
        <v>122</v>
      </c>
      <c r="L4" s="43">
        <v>120</v>
      </c>
      <c r="M4" s="43">
        <v>132</v>
      </c>
      <c r="N4" s="44">
        <v>141</v>
      </c>
      <c r="O4" s="39">
        <v>206</v>
      </c>
      <c r="P4" s="45"/>
      <c r="Q4" s="45"/>
      <c r="R4" s="46">
        <v>242</v>
      </c>
      <c r="S4" s="43">
        <v>227</v>
      </c>
      <c r="T4" s="43">
        <v>230</v>
      </c>
      <c r="U4" s="43">
        <v>223</v>
      </c>
      <c r="V4" s="42">
        <v>283</v>
      </c>
      <c r="W4" s="47">
        <v>202</v>
      </c>
      <c r="X4" s="45"/>
      <c r="Y4" s="45"/>
      <c r="Z4" s="45"/>
      <c r="AA4" s="45"/>
      <c r="AB4" s="45"/>
      <c r="AC4" s="45"/>
      <c r="AD4" s="45"/>
      <c r="AE4" s="45"/>
      <c r="AF4" s="48"/>
      <c r="AG4" s="49"/>
      <c r="AH4" s="50"/>
      <c r="AI4" s="50"/>
      <c r="AJ4" s="50"/>
      <c r="AK4" s="50"/>
      <c r="AL4" s="50"/>
      <c r="AM4" s="50"/>
      <c r="AN4" s="50"/>
      <c r="AO4" s="51"/>
      <c r="AP4" s="49"/>
      <c r="AQ4" s="50"/>
      <c r="AR4" s="50"/>
      <c r="AS4" s="50"/>
      <c r="AT4" s="50"/>
      <c r="AU4" s="50"/>
      <c r="AV4" s="50"/>
      <c r="AW4" s="50"/>
      <c r="AX4" s="52"/>
      <c r="AY4" s="53"/>
      <c r="AZ4" s="54"/>
      <c r="BA4" s="55"/>
      <c r="BB4" s="56"/>
      <c r="BC4" s="57" t="s">
        <v>29</v>
      </c>
      <c r="BD4" s="58"/>
    </row>
    <row r="5" spans="1:56" ht="15" customHeight="1" x14ac:dyDescent="0.2">
      <c r="A5" s="59">
        <v>16</v>
      </c>
      <c r="B5" s="60" t="s">
        <v>28</v>
      </c>
      <c r="C5" s="60" t="s">
        <v>30</v>
      </c>
      <c r="D5" s="61" t="s">
        <v>31</v>
      </c>
      <c r="E5" s="62">
        <v>7.3</v>
      </c>
      <c r="F5" s="63">
        <v>136</v>
      </c>
      <c r="G5" s="64">
        <v>180</v>
      </c>
      <c r="H5" s="65">
        <v>132</v>
      </c>
      <c r="I5" s="66"/>
      <c r="J5" s="67">
        <v>138</v>
      </c>
      <c r="K5" s="68">
        <v>142</v>
      </c>
      <c r="L5" s="69">
        <v>128</v>
      </c>
      <c r="M5" s="69">
        <v>158</v>
      </c>
      <c r="N5" s="70">
        <v>164</v>
      </c>
      <c r="O5" s="63">
        <v>408</v>
      </c>
      <c r="P5" s="64">
        <v>463</v>
      </c>
      <c r="Q5" s="71">
        <v>447</v>
      </c>
      <c r="R5" s="72"/>
      <c r="S5" s="67">
        <v>511</v>
      </c>
      <c r="T5" s="73">
        <v>482</v>
      </c>
      <c r="U5" s="74">
        <v>466</v>
      </c>
      <c r="V5" s="72"/>
      <c r="W5" s="75">
        <v>319</v>
      </c>
      <c r="X5" s="76">
        <v>67</v>
      </c>
      <c r="Y5" s="77">
        <v>60</v>
      </c>
      <c r="Z5" s="77">
        <v>68</v>
      </c>
      <c r="AA5" s="78"/>
      <c r="AB5" s="77">
        <v>59</v>
      </c>
      <c r="AC5" s="77">
        <v>64</v>
      </c>
      <c r="AD5" s="77">
        <v>71</v>
      </c>
      <c r="AE5" s="77">
        <v>48</v>
      </c>
      <c r="AF5" s="79">
        <v>62</v>
      </c>
      <c r="AG5" s="80"/>
      <c r="AH5" s="81"/>
      <c r="AI5" s="81"/>
      <c r="AJ5" s="81"/>
      <c r="AK5" s="81"/>
      <c r="AL5" s="81"/>
      <c r="AM5" s="81"/>
      <c r="AN5" s="81"/>
      <c r="AO5" s="82"/>
      <c r="AP5" s="80"/>
      <c r="AQ5" s="81"/>
      <c r="AR5" s="81"/>
      <c r="AS5" s="81"/>
      <c r="AT5" s="81"/>
      <c r="AU5" s="81"/>
      <c r="AV5" s="81"/>
      <c r="AW5" s="81"/>
      <c r="AX5" s="83"/>
      <c r="AY5" s="53"/>
      <c r="AZ5" s="54"/>
      <c r="BA5" s="55"/>
      <c r="BB5" s="56"/>
      <c r="BC5" s="57" t="s">
        <v>32</v>
      </c>
      <c r="BD5" s="58"/>
    </row>
    <row r="6" spans="1:56" ht="15" customHeight="1" x14ac:dyDescent="0.2">
      <c r="A6" s="59">
        <v>17</v>
      </c>
      <c r="B6" s="60" t="s">
        <v>28</v>
      </c>
      <c r="C6" s="24" t="s">
        <v>33</v>
      </c>
      <c r="D6" s="84" t="s">
        <v>34</v>
      </c>
      <c r="E6" s="62">
        <v>6.3</v>
      </c>
      <c r="F6" s="63">
        <v>120</v>
      </c>
      <c r="G6" s="85">
        <v>130</v>
      </c>
      <c r="H6" s="66"/>
      <c r="I6" s="86">
        <v>120</v>
      </c>
      <c r="J6" s="69">
        <v>138</v>
      </c>
      <c r="K6" s="87">
        <v>140</v>
      </c>
      <c r="L6" s="69">
        <v>144</v>
      </c>
      <c r="M6" s="69">
        <v>180</v>
      </c>
      <c r="N6" s="88">
        <v>138</v>
      </c>
      <c r="O6" s="63">
        <v>309</v>
      </c>
      <c r="P6" s="69">
        <v>338</v>
      </c>
      <c r="Q6" s="69">
        <v>304</v>
      </c>
      <c r="R6" s="89">
        <v>281</v>
      </c>
      <c r="S6" s="69">
        <v>267</v>
      </c>
      <c r="T6" s="73">
        <v>257</v>
      </c>
      <c r="U6" s="73">
        <v>262</v>
      </c>
      <c r="V6" s="90">
        <v>227</v>
      </c>
      <c r="W6" s="91">
        <v>236</v>
      </c>
      <c r="X6" s="92">
        <v>74</v>
      </c>
      <c r="Y6" s="93">
        <v>76</v>
      </c>
      <c r="Z6" s="93">
        <v>75</v>
      </c>
      <c r="AA6" s="93">
        <v>77</v>
      </c>
      <c r="AB6" s="93">
        <v>74</v>
      </c>
      <c r="AC6" s="94">
        <v>75</v>
      </c>
      <c r="AD6" s="94">
        <v>73</v>
      </c>
      <c r="AE6" s="95"/>
      <c r="AF6" s="96">
        <v>81</v>
      </c>
      <c r="AG6" s="97"/>
      <c r="AH6" s="98"/>
      <c r="AI6" s="98"/>
      <c r="AJ6" s="98"/>
      <c r="AK6" s="98"/>
      <c r="AL6" s="98"/>
      <c r="AM6" s="98"/>
      <c r="AN6" s="98"/>
      <c r="AO6" s="99"/>
      <c r="AP6" s="97"/>
      <c r="AQ6" s="98"/>
      <c r="AR6" s="98"/>
      <c r="AS6" s="98"/>
      <c r="AT6" s="98"/>
      <c r="AU6" s="98"/>
      <c r="AV6" s="98"/>
      <c r="AW6" s="98"/>
      <c r="AX6" s="100"/>
      <c r="AY6" s="53"/>
      <c r="AZ6" s="54"/>
      <c r="BA6" s="55"/>
      <c r="BB6" s="56"/>
      <c r="BC6" s="57" t="s">
        <v>32</v>
      </c>
      <c r="BD6" s="58"/>
    </row>
    <row r="7" spans="1:56" ht="15" customHeight="1" x14ac:dyDescent="0.2">
      <c r="A7" s="59">
        <v>20</v>
      </c>
      <c r="B7" s="60" t="s">
        <v>28</v>
      </c>
      <c r="C7" s="36"/>
      <c r="D7" s="101"/>
      <c r="E7" s="62">
        <v>9.1</v>
      </c>
      <c r="F7" s="63">
        <v>154</v>
      </c>
      <c r="G7" s="69">
        <v>125</v>
      </c>
      <c r="H7" s="64">
        <v>150</v>
      </c>
      <c r="I7" s="69">
        <v>120</v>
      </c>
      <c r="J7" s="69">
        <v>133</v>
      </c>
      <c r="K7" s="69">
        <v>190</v>
      </c>
      <c r="L7" s="69">
        <v>155</v>
      </c>
      <c r="M7" s="85">
        <v>130</v>
      </c>
      <c r="N7" s="102"/>
      <c r="O7" s="63">
        <v>765</v>
      </c>
      <c r="P7" s="69">
        <v>791</v>
      </c>
      <c r="Q7" s="85">
        <v>909</v>
      </c>
      <c r="R7" s="72"/>
      <c r="S7" s="67">
        <v>875</v>
      </c>
      <c r="T7" s="69">
        <v>389</v>
      </c>
      <c r="U7" s="69">
        <v>294</v>
      </c>
      <c r="V7" s="85">
        <v>296</v>
      </c>
      <c r="W7" s="103"/>
      <c r="X7" s="104"/>
      <c r="Y7" s="105"/>
      <c r="Z7" s="105"/>
      <c r="AA7" s="105"/>
      <c r="AB7" s="105"/>
      <c r="AC7" s="105"/>
      <c r="AD7" s="105"/>
      <c r="AE7" s="105"/>
      <c r="AF7" s="106"/>
      <c r="AG7" s="80"/>
      <c r="AH7" s="81"/>
      <c r="AI7" s="81"/>
      <c r="AJ7" s="81"/>
      <c r="AK7" s="81"/>
      <c r="AL7" s="81"/>
      <c r="AM7" s="81"/>
      <c r="AN7" s="81"/>
      <c r="AO7" s="82"/>
      <c r="AP7" s="80"/>
      <c r="AQ7" s="81"/>
      <c r="AR7" s="81"/>
      <c r="AS7" s="81"/>
      <c r="AT7" s="81"/>
      <c r="AU7" s="81"/>
      <c r="AV7" s="81"/>
      <c r="AW7" s="81"/>
      <c r="AX7" s="83"/>
      <c r="AY7" s="53"/>
      <c r="AZ7" s="54"/>
      <c r="BA7" s="107"/>
      <c r="BB7" s="108"/>
      <c r="BC7" s="109" t="s">
        <v>29</v>
      </c>
      <c r="BD7" s="110"/>
    </row>
    <row r="8" spans="1:56" ht="15" customHeight="1" x14ac:dyDescent="0.2">
      <c r="A8" s="59">
        <v>27</v>
      </c>
      <c r="B8" s="60" t="s">
        <v>28</v>
      </c>
      <c r="C8" s="60" t="s">
        <v>35</v>
      </c>
      <c r="D8" s="61" t="s">
        <v>34</v>
      </c>
      <c r="E8" s="62">
        <v>8.1999999999999993</v>
      </c>
      <c r="F8" s="63">
        <v>110</v>
      </c>
      <c r="G8" s="69">
        <v>120</v>
      </c>
      <c r="H8" s="69">
        <v>120</v>
      </c>
      <c r="I8" s="69">
        <v>130</v>
      </c>
      <c r="J8" s="69">
        <v>120</v>
      </c>
      <c r="K8" s="87">
        <v>160</v>
      </c>
      <c r="L8" s="69">
        <v>140</v>
      </c>
      <c r="M8" s="85">
        <v>129</v>
      </c>
      <c r="N8" s="102"/>
      <c r="O8" s="63">
        <v>612</v>
      </c>
      <c r="P8" s="69">
        <v>550</v>
      </c>
      <c r="Q8" s="69">
        <v>491</v>
      </c>
      <c r="R8" s="64">
        <v>485</v>
      </c>
      <c r="S8" s="69">
        <v>451</v>
      </c>
      <c r="T8" s="69">
        <v>459</v>
      </c>
      <c r="U8" s="69">
        <v>404</v>
      </c>
      <c r="V8" s="85">
        <v>531</v>
      </c>
      <c r="W8" s="103"/>
      <c r="X8" s="92">
        <v>59</v>
      </c>
      <c r="Y8" s="93">
        <v>67</v>
      </c>
      <c r="Z8" s="93">
        <v>73</v>
      </c>
      <c r="AA8" s="93">
        <v>69</v>
      </c>
      <c r="AB8" s="93">
        <v>73</v>
      </c>
      <c r="AC8" s="93">
        <v>67</v>
      </c>
      <c r="AD8" s="93">
        <v>77</v>
      </c>
      <c r="AE8" s="93">
        <v>74</v>
      </c>
      <c r="AF8" s="111"/>
      <c r="AG8" s="80"/>
      <c r="AH8" s="81"/>
      <c r="AI8" s="81"/>
      <c r="AJ8" s="81"/>
      <c r="AK8" s="81"/>
      <c r="AL8" s="81"/>
      <c r="AM8" s="81"/>
      <c r="AN8" s="81"/>
      <c r="AO8" s="82"/>
      <c r="AP8" s="80"/>
      <c r="AQ8" s="81"/>
      <c r="AR8" s="81"/>
      <c r="AS8" s="81"/>
      <c r="AT8" s="81"/>
      <c r="AU8" s="81"/>
      <c r="AV8" s="81"/>
      <c r="AW8" s="81"/>
      <c r="AX8" s="83"/>
      <c r="AY8" s="53"/>
      <c r="AZ8" s="54"/>
      <c r="BA8" s="112"/>
      <c r="BB8" s="113"/>
      <c r="BC8" s="114" t="s">
        <v>32</v>
      </c>
      <c r="BD8" s="115"/>
    </row>
    <row r="9" spans="1:56" ht="16.75" customHeight="1" x14ac:dyDescent="0.2">
      <c r="A9" s="59">
        <v>42</v>
      </c>
      <c r="B9" s="60" t="s">
        <v>28</v>
      </c>
      <c r="C9" s="116">
        <v>36675</v>
      </c>
      <c r="D9" s="84" t="s">
        <v>31</v>
      </c>
      <c r="E9" s="62">
        <v>6.6</v>
      </c>
      <c r="F9" s="63">
        <v>142</v>
      </c>
      <c r="G9" s="117">
        <v>110</v>
      </c>
      <c r="H9" s="117">
        <v>140</v>
      </c>
      <c r="I9" s="117">
        <v>136</v>
      </c>
      <c r="J9" s="117">
        <v>126</v>
      </c>
      <c r="K9" s="118">
        <v>122</v>
      </c>
      <c r="L9" s="117">
        <v>134</v>
      </c>
      <c r="M9" s="117">
        <v>120</v>
      </c>
      <c r="N9" s="119">
        <v>142</v>
      </c>
      <c r="O9" s="63">
        <v>331</v>
      </c>
      <c r="P9" s="117">
        <v>412</v>
      </c>
      <c r="Q9" s="117">
        <v>404</v>
      </c>
      <c r="R9" s="117">
        <v>366</v>
      </c>
      <c r="S9" s="117">
        <v>364</v>
      </c>
      <c r="T9" s="117">
        <v>283</v>
      </c>
      <c r="U9" s="117">
        <v>306</v>
      </c>
      <c r="V9" s="117">
        <v>258</v>
      </c>
      <c r="W9" s="119">
        <v>240</v>
      </c>
      <c r="X9" s="92">
        <v>27</v>
      </c>
      <c r="Y9" s="93">
        <v>29</v>
      </c>
      <c r="Z9" s="93">
        <v>28</v>
      </c>
      <c r="AA9" s="93">
        <v>25</v>
      </c>
      <c r="AB9" s="93">
        <v>24</v>
      </c>
      <c r="AC9" s="93">
        <v>34</v>
      </c>
      <c r="AD9" s="93">
        <v>31</v>
      </c>
      <c r="AE9" s="93">
        <v>30</v>
      </c>
      <c r="AF9" s="120">
        <v>26</v>
      </c>
      <c r="AG9" s="80"/>
      <c r="AH9" s="81"/>
      <c r="AI9" s="81"/>
      <c r="AJ9" s="81"/>
      <c r="AK9" s="81"/>
      <c r="AL9" s="81"/>
      <c r="AM9" s="81"/>
      <c r="AN9" s="81"/>
      <c r="AO9" s="82"/>
      <c r="AP9" s="80"/>
      <c r="AQ9" s="81"/>
      <c r="AR9" s="81"/>
      <c r="AS9" s="81"/>
      <c r="AT9" s="81"/>
      <c r="AU9" s="81"/>
      <c r="AV9" s="81"/>
      <c r="AW9" s="81"/>
      <c r="AX9" s="83"/>
      <c r="AY9" s="53"/>
      <c r="AZ9" s="54"/>
      <c r="BA9" s="55"/>
      <c r="BB9" s="56"/>
      <c r="BC9" s="57" t="s">
        <v>32</v>
      </c>
      <c r="BD9" s="58"/>
    </row>
    <row r="10" spans="1:56" ht="16.75" customHeight="1" x14ac:dyDescent="0.2">
      <c r="A10" s="59">
        <v>53</v>
      </c>
      <c r="B10" s="60" t="s">
        <v>28</v>
      </c>
      <c r="C10" s="36"/>
      <c r="D10" s="101"/>
      <c r="E10" s="62">
        <v>15.3</v>
      </c>
      <c r="F10" s="121">
        <v>120</v>
      </c>
      <c r="G10" s="72"/>
      <c r="H10" s="72"/>
      <c r="I10" s="72"/>
      <c r="J10" s="72"/>
      <c r="K10" s="72"/>
      <c r="L10" s="72"/>
      <c r="M10" s="72"/>
      <c r="N10" s="103"/>
      <c r="O10" s="121">
        <v>557</v>
      </c>
      <c r="P10" s="72"/>
      <c r="Q10" s="72"/>
      <c r="R10" s="72"/>
      <c r="S10" s="72"/>
      <c r="T10" s="72"/>
      <c r="U10" s="72"/>
      <c r="V10" s="72"/>
      <c r="W10" s="103"/>
      <c r="X10" s="104"/>
      <c r="Y10" s="105"/>
      <c r="Z10" s="105"/>
      <c r="AA10" s="105"/>
      <c r="AB10" s="105"/>
      <c r="AC10" s="105"/>
      <c r="AD10" s="105"/>
      <c r="AE10" s="105"/>
      <c r="AF10" s="106"/>
      <c r="AG10" s="97"/>
      <c r="AH10" s="98"/>
      <c r="AI10" s="98"/>
      <c r="AJ10" s="98"/>
      <c r="AK10" s="98"/>
      <c r="AL10" s="98"/>
      <c r="AM10" s="98"/>
      <c r="AN10" s="98"/>
      <c r="AO10" s="99"/>
      <c r="AP10" s="97"/>
      <c r="AQ10" s="98"/>
      <c r="AR10" s="98"/>
      <c r="AS10" s="98"/>
      <c r="AT10" s="98"/>
      <c r="AU10" s="98"/>
      <c r="AV10" s="98"/>
      <c r="AW10" s="98"/>
      <c r="AX10" s="100"/>
      <c r="AY10" s="53"/>
      <c r="AZ10" s="54"/>
      <c r="BA10" s="107"/>
      <c r="BB10" s="108"/>
      <c r="BC10" s="109" t="s">
        <v>29</v>
      </c>
      <c r="BD10" s="110"/>
    </row>
    <row r="11" spans="1:56" ht="16.75" customHeight="1" x14ac:dyDescent="0.2">
      <c r="A11" s="59">
        <v>55</v>
      </c>
      <c r="B11" s="60" t="s">
        <v>28</v>
      </c>
      <c r="C11" s="116">
        <v>36703</v>
      </c>
      <c r="D11" s="122" t="s">
        <v>31</v>
      </c>
      <c r="E11" s="62">
        <v>6.5</v>
      </c>
      <c r="F11" s="63">
        <v>130</v>
      </c>
      <c r="G11" s="64">
        <v>142</v>
      </c>
      <c r="H11" s="64">
        <v>150</v>
      </c>
      <c r="I11" s="64">
        <v>130</v>
      </c>
      <c r="J11" s="64">
        <v>120</v>
      </c>
      <c r="K11" s="123">
        <v>130</v>
      </c>
      <c r="L11" s="64">
        <v>138</v>
      </c>
      <c r="M11" s="64">
        <v>120</v>
      </c>
      <c r="N11" s="124">
        <v>160</v>
      </c>
      <c r="O11" s="63">
        <v>441</v>
      </c>
      <c r="P11" s="64">
        <v>319</v>
      </c>
      <c r="Q11" s="64">
        <v>269</v>
      </c>
      <c r="R11" s="64">
        <v>311</v>
      </c>
      <c r="S11" s="64">
        <v>341</v>
      </c>
      <c r="T11" s="64">
        <v>260</v>
      </c>
      <c r="U11" s="64">
        <v>257</v>
      </c>
      <c r="V11" s="64">
        <v>317</v>
      </c>
      <c r="W11" s="124">
        <v>290</v>
      </c>
      <c r="X11" s="92">
        <v>69</v>
      </c>
      <c r="Y11" s="93">
        <v>68</v>
      </c>
      <c r="Z11" s="93">
        <v>73</v>
      </c>
      <c r="AA11" s="93">
        <v>74</v>
      </c>
      <c r="AB11" s="93">
        <v>58</v>
      </c>
      <c r="AC11" s="93">
        <v>73</v>
      </c>
      <c r="AD11" s="93">
        <v>73</v>
      </c>
      <c r="AE11" s="93">
        <v>73</v>
      </c>
      <c r="AF11" s="120">
        <v>73</v>
      </c>
      <c r="AG11" s="97"/>
      <c r="AH11" s="98"/>
      <c r="AI11" s="98"/>
      <c r="AJ11" s="98"/>
      <c r="AK11" s="98"/>
      <c r="AL11" s="98"/>
      <c r="AM11" s="98"/>
      <c r="AN11" s="98"/>
      <c r="AO11" s="99"/>
      <c r="AP11" s="97"/>
      <c r="AQ11" s="98"/>
      <c r="AR11" s="98"/>
      <c r="AS11" s="98"/>
      <c r="AT11" s="98"/>
      <c r="AU11" s="98"/>
      <c r="AV11" s="98"/>
      <c r="AW11" s="98"/>
      <c r="AX11" s="100"/>
      <c r="AY11" s="53"/>
      <c r="AZ11" s="54"/>
      <c r="BA11" s="112"/>
      <c r="BB11" s="113"/>
      <c r="BC11" s="114" t="s">
        <v>32</v>
      </c>
      <c r="BD11" s="115"/>
    </row>
    <row r="12" spans="1:56" ht="15.5" customHeight="1" x14ac:dyDescent="0.2">
      <c r="A12" s="59">
        <v>60</v>
      </c>
      <c r="B12" s="60" t="s">
        <v>28</v>
      </c>
      <c r="C12" s="125"/>
      <c r="D12" s="101"/>
      <c r="E12" s="62">
        <v>6.6</v>
      </c>
      <c r="F12" s="63">
        <v>130</v>
      </c>
      <c r="G12" s="69">
        <v>150</v>
      </c>
      <c r="H12" s="69">
        <v>156</v>
      </c>
      <c r="I12" s="69">
        <v>136</v>
      </c>
      <c r="J12" s="69">
        <v>132</v>
      </c>
      <c r="K12" s="69">
        <v>158</v>
      </c>
      <c r="L12" s="69">
        <v>132</v>
      </c>
      <c r="M12" s="69">
        <v>140</v>
      </c>
      <c r="N12" s="70">
        <v>148</v>
      </c>
      <c r="O12" s="63">
        <v>638</v>
      </c>
      <c r="P12" s="69">
        <v>428</v>
      </c>
      <c r="Q12" s="69">
        <v>411</v>
      </c>
      <c r="R12" s="69">
        <v>451</v>
      </c>
      <c r="S12" s="69">
        <v>320</v>
      </c>
      <c r="T12" s="69">
        <v>448</v>
      </c>
      <c r="U12" s="69">
        <v>199</v>
      </c>
      <c r="V12" s="69">
        <v>227</v>
      </c>
      <c r="W12" s="70">
        <v>446</v>
      </c>
      <c r="X12" s="104"/>
      <c r="Y12" s="105"/>
      <c r="Z12" s="105"/>
      <c r="AA12" s="105"/>
      <c r="AB12" s="105"/>
      <c r="AC12" s="105"/>
      <c r="AD12" s="105"/>
      <c r="AE12" s="105"/>
      <c r="AF12" s="106"/>
      <c r="AG12" s="80"/>
      <c r="AH12" s="81"/>
      <c r="AI12" s="81"/>
      <c r="AJ12" s="81"/>
      <c r="AK12" s="81"/>
      <c r="AL12" s="81"/>
      <c r="AM12" s="81"/>
      <c r="AN12" s="81"/>
      <c r="AO12" s="82"/>
      <c r="AP12" s="80"/>
      <c r="AQ12" s="81"/>
      <c r="AR12" s="81"/>
      <c r="AS12" s="81"/>
      <c r="AT12" s="81"/>
      <c r="AU12" s="81"/>
      <c r="AV12" s="81"/>
      <c r="AW12" s="81"/>
      <c r="AX12" s="83"/>
      <c r="AY12" s="53"/>
      <c r="AZ12" s="54"/>
      <c r="BA12" s="55"/>
      <c r="BB12" s="56"/>
      <c r="BC12" s="57" t="s">
        <v>29</v>
      </c>
      <c r="BD12" s="58"/>
    </row>
    <row r="13" spans="1:56" ht="16.75" customHeight="1" x14ac:dyDescent="0.2">
      <c r="A13" s="59">
        <v>62</v>
      </c>
      <c r="B13" s="60" t="s">
        <v>28</v>
      </c>
      <c r="C13" s="125"/>
      <c r="D13" s="101"/>
      <c r="E13" s="62">
        <v>6.4</v>
      </c>
      <c r="F13" s="63">
        <v>152</v>
      </c>
      <c r="G13" s="117">
        <v>150</v>
      </c>
      <c r="H13" s="69">
        <v>160</v>
      </c>
      <c r="I13" s="69">
        <v>150</v>
      </c>
      <c r="J13" s="69">
        <v>160</v>
      </c>
      <c r="K13" s="69">
        <v>150</v>
      </c>
      <c r="L13" s="69">
        <v>128</v>
      </c>
      <c r="M13" s="117">
        <v>140</v>
      </c>
      <c r="N13" s="88">
        <v>140</v>
      </c>
      <c r="O13" s="63">
        <v>318</v>
      </c>
      <c r="P13" s="69">
        <v>368</v>
      </c>
      <c r="Q13" s="69">
        <v>588</v>
      </c>
      <c r="R13" s="69">
        <v>575</v>
      </c>
      <c r="S13" s="69">
        <v>609</v>
      </c>
      <c r="T13" s="69">
        <v>348</v>
      </c>
      <c r="U13" s="69">
        <v>299</v>
      </c>
      <c r="V13" s="117">
        <v>323</v>
      </c>
      <c r="W13" s="88">
        <v>288</v>
      </c>
      <c r="X13" s="104"/>
      <c r="Y13" s="105"/>
      <c r="Z13" s="105"/>
      <c r="AA13" s="105"/>
      <c r="AB13" s="105"/>
      <c r="AC13" s="105"/>
      <c r="AD13" s="105"/>
      <c r="AE13" s="105"/>
      <c r="AF13" s="106"/>
      <c r="AG13" s="97"/>
      <c r="AH13" s="98"/>
      <c r="AI13" s="98"/>
      <c r="AJ13" s="98"/>
      <c r="AK13" s="98"/>
      <c r="AL13" s="98"/>
      <c r="AM13" s="98"/>
      <c r="AN13" s="98"/>
      <c r="AO13" s="99"/>
      <c r="AP13" s="80"/>
      <c r="AQ13" s="81"/>
      <c r="AR13" s="81"/>
      <c r="AS13" s="81"/>
      <c r="AT13" s="81"/>
      <c r="AU13" s="81"/>
      <c r="AV13" s="81"/>
      <c r="AW13" s="81"/>
      <c r="AX13" s="83"/>
      <c r="AY13" s="53"/>
      <c r="AZ13" s="54"/>
      <c r="BA13" s="55"/>
      <c r="BB13" s="56"/>
      <c r="BC13" s="57" t="s">
        <v>29</v>
      </c>
      <c r="BD13" s="58"/>
    </row>
    <row r="14" spans="1:56" ht="15.5" customHeight="1" x14ac:dyDescent="0.2">
      <c r="A14" s="59">
        <v>65</v>
      </c>
      <c r="B14" s="60" t="s">
        <v>28</v>
      </c>
      <c r="C14" s="36"/>
      <c r="D14" s="101"/>
      <c r="E14" s="126">
        <v>9.6</v>
      </c>
      <c r="F14" s="121">
        <v>140</v>
      </c>
      <c r="G14" s="72"/>
      <c r="H14" s="67">
        <v>154</v>
      </c>
      <c r="I14" s="69">
        <v>138</v>
      </c>
      <c r="J14" s="69">
        <v>156</v>
      </c>
      <c r="K14" s="69">
        <v>158</v>
      </c>
      <c r="L14" s="85">
        <v>170</v>
      </c>
      <c r="M14" s="72"/>
      <c r="N14" s="103"/>
      <c r="O14" s="63">
        <v>369</v>
      </c>
      <c r="P14" s="69">
        <v>515</v>
      </c>
      <c r="Q14" s="69">
        <v>486</v>
      </c>
      <c r="R14" s="69">
        <v>511</v>
      </c>
      <c r="S14" s="69">
        <v>432</v>
      </c>
      <c r="T14" s="69">
        <v>403</v>
      </c>
      <c r="U14" s="85">
        <v>251</v>
      </c>
      <c r="V14" s="72"/>
      <c r="W14" s="103"/>
      <c r="X14" s="104"/>
      <c r="Y14" s="105"/>
      <c r="Z14" s="105"/>
      <c r="AA14" s="105"/>
      <c r="AB14" s="105"/>
      <c r="AC14" s="105"/>
      <c r="AD14" s="105"/>
      <c r="AE14" s="105"/>
      <c r="AF14" s="106"/>
      <c r="AG14" s="80"/>
      <c r="AH14" s="81"/>
      <c r="AI14" s="81"/>
      <c r="AJ14" s="81"/>
      <c r="AK14" s="81"/>
      <c r="AL14" s="81"/>
      <c r="AM14" s="81"/>
      <c r="AN14" s="81"/>
      <c r="AO14" s="82"/>
      <c r="AP14" s="80"/>
      <c r="AQ14" s="81"/>
      <c r="AR14" s="81"/>
      <c r="AS14" s="81"/>
      <c r="AT14" s="81"/>
      <c r="AU14" s="81"/>
      <c r="AV14" s="81"/>
      <c r="AW14" s="81"/>
      <c r="AX14" s="83"/>
      <c r="AY14" s="53"/>
      <c r="AZ14" s="54"/>
      <c r="BA14" s="55"/>
      <c r="BB14" s="56"/>
      <c r="BC14" s="57" t="s">
        <v>29</v>
      </c>
      <c r="BD14" s="58"/>
    </row>
    <row r="15" spans="1:56" ht="16.75" customHeight="1" x14ac:dyDescent="0.2">
      <c r="A15" s="59">
        <v>68</v>
      </c>
      <c r="B15" s="60" t="s">
        <v>28</v>
      </c>
      <c r="C15" s="127">
        <v>36655</v>
      </c>
      <c r="D15" s="61" t="s">
        <v>31</v>
      </c>
      <c r="E15" s="128"/>
      <c r="F15" s="63">
        <v>154</v>
      </c>
      <c r="G15" s="89">
        <v>128</v>
      </c>
      <c r="H15" s="117">
        <v>152</v>
      </c>
      <c r="I15" s="117">
        <v>142</v>
      </c>
      <c r="J15" s="87">
        <v>130</v>
      </c>
      <c r="K15" s="69">
        <v>140</v>
      </c>
      <c r="L15" s="69">
        <v>140</v>
      </c>
      <c r="M15" s="64">
        <v>128</v>
      </c>
      <c r="N15" s="124">
        <v>162</v>
      </c>
      <c r="O15" s="63">
        <v>391</v>
      </c>
      <c r="P15" s="117">
        <v>354</v>
      </c>
      <c r="Q15" s="69">
        <v>320</v>
      </c>
      <c r="R15" s="69">
        <v>294</v>
      </c>
      <c r="S15" s="69">
        <v>325</v>
      </c>
      <c r="T15" s="69">
        <v>339</v>
      </c>
      <c r="U15" s="69">
        <v>342</v>
      </c>
      <c r="V15" s="64">
        <v>280</v>
      </c>
      <c r="W15" s="124">
        <v>248</v>
      </c>
      <c r="X15" s="92">
        <v>75</v>
      </c>
      <c r="Y15" s="93">
        <v>65</v>
      </c>
      <c r="Z15" s="93">
        <v>65</v>
      </c>
      <c r="AA15" s="93">
        <v>70</v>
      </c>
      <c r="AB15" s="93">
        <v>73</v>
      </c>
      <c r="AC15" s="93">
        <v>65</v>
      </c>
      <c r="AD15" s="93">
        <v>68</v>
      </c>
      <c r="AE15" s="93">
        <v>60</v>
      </c>
      <c r="AF15" s="120">
        <v>67</v>
      </c>
      <c r="AG15" s="80"/>
      <c r="AH15" s="81"/>
      <c r="AI15" s="81"/>
      <c r="AJ15" s="81"/>
      <c r="AK15" s="81"/>
      <c r="AL15" s="81"/>
      <c r="AM15" s="81"/>
      <c r="AN15" s="81"/>
      <c r="AO15" s="82"/>
      <c r="AP15" s="97"/>
      <c r="AQ15" s="98"/>
      <c r="AR15" s="98"/>
      <c r="AS15" s="98"/>
      <c r="AT15" s="98"/>
      <c r="AU15" s="98"/>
      <c r="AV15" s="98"/>
      <c r="AW15" s="98"/>
      <c r="AX15" s="100"/>
      <c r="AY15" s="53"/>
      <c r="AZ15" s="54"/>
      <c r="BA15" s="55"/>
      <c r="BB15" s="56"/>
      <c r="BC15" s="57" t="s">
        <v>36</v>
      </c>
      <c r="BD15" s="58"/>
    </row>
    <row r="16" spans="1:56" ht="16.75" customHeight="1" x14ac:dyDescent="0.2">
      <c r="A16" s="59">
        <v>74</v>
      </c>
      <c r="B16" s="60" t="s">
        <v>28</v>
      </c>
      <c r="C16" s="60" t="s">
        <v>37</v>
      </c>
      <c r="D16" s="129" t="s">
        <v>31</v>
      </c>
      <c r="E16" s="130">
        <v>7</v>
      </c>
      <c r="F16" s="121">
        <v>140</v>
      </c>
      <c r="G16" s="72"/>
      <c r="H16" s="72"/>
      <c r="I16" s="72"/>
      <c r="J16" s="67">
        <v>140</v>
      </c>
      <c r="K16" s="87">
        <v>120</v>
      </c>
      <c r="L16" s="69">
        <v>130</v>
      </c>
      <c r="M16" s="69">
        <v>128</v>
      </c>
      <c r="N16" s="88">
        <v>142</v>
      </c>
      <c r="O16" s="121">
        <v>375</v>
      </c>
      <c r="P16" s="72"/>
      <c r="Q16" s="67">
        <v>328</v>
      </c>
      <c r="R16" s="69">
        <v>325</v>
      </c>
      <c r="S16" s="69">
        <v>335</v>
      </c>
      <c r="T16" s="69">
        <v>181</v>
      </c>
      <c r="U16" s="69">
        <v>177</v>
      </c>
      <c r="V16" s="69">
        <v>240</v>
      </c>
      <c r="W16" s="88">
        <v>167</v>
      </c>
      <c r="X16" s="92">
        <v>78</v>
      </c>
      <c r="Y16" s="95"/>
      <c r="Z16" s="93">
        <v>75</v>
      </c>
      <c r="AA16" s="93">
        <v>72</v>
      </c>
      <c r="AB16" s="93">
        <v>77</v>
      </c>
      <c r="AC16" s="93">
        <v>82</v>
      </c>
      <c r="AD16" s="93">
        <v>80</v>
      </c>
      <c r="AE16" s="93">
        <v>80</v>
      </c>
      <c r="AF16" s="120">
        <v>82</v>
      </c>
      <c r="AG16" s="80"/>
      <c r="AH16" s="81"/>
      <c r="AI16" s="81"/>
      <c r="AJ16" s="81"/>
      <c r="AK16" s="81"/>
      <c r="AL16" s="81"/>
      <c r="AM16" s="81"/>
      <c r="AN16" s="81"/>
      <c r="AO16" s="82"/>
      <c r="AP16" s="97"/>
      <c r="AQ16" s="98"/>
      <c r="AR16" s="98"/>
      <c r="AS16" s="98"/>
      <c r="AT16" s="98"/>
      <c r="AU16" s="98"/>
      <c r="AV16" s="98"/>
      <c r="AW16" s="98"/>
      <c r="AX16" s="100"/>
      <c r="AY16" s="53"/>
      <c r="AZ16" s="54"/>
      <c r="BA16" s="55"/>
      <c r="BB16" s="56"/>
      <c r="BC16" s="57" t="s">
        <v>32</v>
      </c>
      <c r="BD16" s="58"/>
    </row>
    <row r="17" spans="1:56" ht="16.75" customHeight="1" x14ac:dyDescent="0.2">
      <c r="A17" s="59">
        <v>88</v>
      </c>
      <c r="B17" s="60" t="s">
        <v>28</v>
      </c>
      <c r="C17" s="116">
        <v>36654</v>
      </c>
      <c r="D17" s="84" t="s">
        <v>31</v>
      </c>
      <c r="E17" s="62">
        <v>9.5</v>
      </c>
      <c r="F17" s="63">
        <v>148</v>
      </c>
      <c r="G17" s="64">
        <v>163</v>
      </c>
      <c r="H17" s="64">
        <v>161</v>
      </c>
      <c r="I17" s="64">
        <v>118</v>
      </c>
      <c r="J17" s="69">
        <v>112</v>
      </c>
      <c r="K17" s="87">
        <v>136</v>
      </c>
      <c r="L17" s="69">
        <v>148</v>
      </c>
      <c r="M17" s="85">
        <v>158</v>
      </c>
      <c r="N17" s="103"/>
      <c r="O17" s="63">
        <v>463</v>
      </c>
      <c r="P17" s="64">
        <v>542</v>
      </c>
      <c r="Q17" s="69">
        <v>479</v>
      </c>
      <c r="R17" s="69">
        <v>544</v>
      </c>
      <c r="S17" s="69">
        <v>501</v>
      </c>
      <c r="T17" s="69">
        <v>462</v>
      </c>
      <c r="U17" s="69">
        <v>380</v>
      </c>
      <c r="V17" s="85">
        <v>326</v>
      </c>
      <c r="W17" s="103"/>
      <c r="X17" s="92">
        <v>50</v>
      </c>
      <c r="Y17" s="93">
        <v>54</v>
      </c>
      <c r="Z17" s="93">
        <v>59</v>
      </c>
      <c r="AA17" s="93">
        <v>53</v>
      </c>
      <c r="AB17" s="93">
        <v>56</v>
      </c>
      <c r="AC17" s="93">
        <v>56</v>
      </c>
      <c r="AD17" s="93">
        <v>60</v>
      </c>
      <c r="AE17" s="93">
        <v>68</v>
      </c>
      <c r="AF17" s="111"/>
      <c r="AG17" s="97"/>
      <c r="AH17" s="98"/>
      <c r="AI17" s="98"/>
      <c r="AJ17" s="98"/>
      <c r="AK17" s="98"/>
      <c r="AL17" s="98"/>
      <c r="AM17" s="98"/>
      <c r="AN17" s="98"/>
      <c r="AO17" s="99"/>
      <c r="AP17" s="97"/>
      <c r="AQ17" s="98"/>
      <c r="AR17" s="98"/>
      <c r="AS17" s="98"/>
      <c r="AT17" s="98"/>
      <c r="AU17" s="98"/>
      <c r="AV17" s="98"/>
      <c r="AW17" s="98"/>
      <c r="AX17" s="100"/>
      <c r="AY17" s="53"/>
      <c r="AZ17" s="54"/>
      <c r="BA17" s="55"/>
      <c r="BB17" s="56"/>
      <c r="BC17" s="57" t="s">
        <v>32</v>
      </c>
      <c r="BD17" s="58"/>
    </row>
    <row r="18" spans="1:56" ht="15.5" customHeight="1" x14ac:dyDescent="0.2">
      <c r="A18" s="59">
        <v>95</v>
      </c>
      <c r="B18" s="60" t="s">
        <v>28</v>
      </c>
      <c r="C18" s="36"/>
      <c r="D18" s="101"/>
      <c r="E18" s="62">
        <v>8.8000000000000007</v>
      </c>
      <c r="F18" s="63">
        <v>138</v>
      </c>
      <c r="G18" s="69">
        <v>142</v>
      </c>
      <c r="H18" s="69">
        <v>142</v>
      </c>
      <c r="I18" s="69">
        <v>140</v>
      </c>
      <c r="J18" s="69">
        <v>160</v>
      </c>
      <c r="K18" s="69">
        <v>130</v>
      </c>
      <c r="L18" s="69">
        <v>140</v>
      </c>
      <c r="M18" s="69">
        <v>120</v>
      </c>
      <c r="N18" s="124">
        <v>170</v>
      </c>
      <c r="O18" s="63">
        <v>605</v>
      </c>
      <c r="P18" s="69">
        <v>536</v>
      </c>
      <c r="Q18" s="69">
        <v>387</v>
      </c>
      <c r="R18" s="69">
        <v>231</v>
      </c>
      <c r="S18" s="69">
        <v>209</v>
      </c>
      <c r="T18" s="69">
        <v>215</v>
      </c>
      <c r="U18" s="69">
        <v>237</v>
      </c>
      <c r="V18" s="69">
        <v>226</v>
      </c>
      <c r="W18" s="124">
        <v>225</v>
      </c>
      <c r="X18" s="104"/>
      <c r="Y18" s="105"/>
      <c r="Z18" s="105"/>
      <c r="AA18" s="105"/>
      <c r="AB18" s="105"/>
      <c r="AC18" s="105"/>
      <c r="AD18" s="105"/>
      <c r="AE18" s="105"/>
      <c r="AF18" s="106"/>
      <c r="AG18" s="80"/>
      <c r="AH18" s="81"/>
      <c r="AI18" s="81"/>
      <c r="AJ18" s="81"/>
      <c r="AK18" s="81"/>
      <c r="AL18" s="81"/>
      <c r="AM18" s="81"/>
      <c r="AN18" s="81"/>
      <c r="AO18" s="82"/>
      <c r="AP18" s="80"/>
      <c r="AQ18" s="81"/>
      <c r="AR18" s="81"/>
      <c r="AS18" s="81"/>
      <c r="AT18" s="81"/>
      <c r="AU18" s="81"/>
      <c r="AV18" s="81"/>
      <c r="AW18" s="81"/>
      <c r="AX18" s="83"/>
      <c r="AY18" s="53"/>
      <c r="AZ18" s="54"/>
      <c r="BA18" s="107"/>
      <c r="BB18" s="108"/>
      <c r="BC18" s="109" t="s">
        <v>29</v>
      </c>
      <c r="BD18" s="110"/>
    </row>
    <row r="19" spans="1:56" ht="16.75" customHeight="1" x14ac:dyDescent="0.2">
      <c r="A19" s="59">
        <v>100</v>
      </c>
      <c r="B19" s="60" t="s">
        <v>28</v>
      </c>
      <c r="C19" s="116">
        <v>36708</v>
      </c>
      <c r="D19" s="122" t="s">
        <v>34</v>
      </c>
      <c r="E19" s="62">
        <v>5.9</v>
      </c>
      <c r="F19" s="63">
        <v>126</v>
      </c>
      <c r="G19" s="69">
        <v>108</v>
      </c>
      <c r="H19" s="69">
        <v>128</v>
      </c>
      <c r="I19" s="69">
        <v>134</v>
      </c>
      <c r="J19" s="69">
        <v>148</v>
      </c>
      <c r="K19" s="69">
        <v>120</v>
      </c>
      <c r="L19" s="69">
        <v>110</v>
      </c>
      <c r="M19" s="69">
        <v>128</v>
      </c>
      <c r="N19" s="88">
        <v>132</v>
      </c>
      <c r="O19" s="63">
        <v>345</v>
      </c>
      <c r="P19" s="69">
        <v>380</v>
      </c>
      <c r="Q19" s="69">
        <v>484</v>
      </c>
      <c r="R19" s="69">
        <v>415</v>
      </c>
      <c r="S19" s="69">
        <v>468</v>
      </c>
      <c r="T19" s="69">
        <v>390</v>
      </c>
      <c r="U19" s="69">
        <v>329</v>
      </c>
      <c r="V19" s="69">
        <v>426</v>
      </c>
      <c r="W19" s="88">
        <v>339</v>
      </c>
      <c r="X19" s="92">
        <v>51</v>
      </c>
      <c r="Y19" s="93">
        <v>47</v>
      </c>
      <c r="Z19" s="93">
        <v>42</v>
      </c>
      <c r="AA19" s="93">
        <v>49</v>
      </c>
      <c r="AB19" s="93">
        <v>50</v>
      </c>
      <c r="AC19" s="93">
        <v>51</v>
      </c>
      <c r="AD19" s="93">
        <v>51</v>
      </c>
      <c r="AE19" s="93">
        <v>54</v>
      </c>
      <c r="AF19" s="120">
        <v>55</v>
      </c>
      <c r="AG19" s="97"/>
      <c r="AH19" s="98"/>
      <c r="AI19" s="98"/>
      <c r="AJ19" s="98"/>
      <c r="AK19" s="98"/>
      <c r="AL19" s="98"/>
      <c r="AM19" s="98"/>
      <c r="AN19" s="98"/>
      <c r="AO19" s="99"/>
      <c r="AP19" s="97"/>
      <c r="AQ19" s="98"/>
      <c r="AR19" s="98"/>
      <c r="AS19" s="98"/>
      <c r="AT19" s="98"/>
      <c r="AU19" s="98"/>
      <c r="AV19" s="98"/>
      <c r="AW19" s="98"/>
      <c r="AX19" s="100"/>
      <c r="AY19" s="53"/>
      <c r="AZ19" s="54"/>
      <c r="BA19" s="112"/>
      <c r="BB19" s="113"/>
      <c r="BC19" s="114" t="s">
        <v>32</v>
      </c>
      <c r="BD19" s="115"/>
    </row>
    <row r="20" spans="1:56" ht="15.5" customHeight="1" x14ac:dyDescent="0.2">
      <c r="A20" s="59">
        <v>102</v>
      </c>
      <c r="B20" s="60" t="s">
        <v>28</v>
      </c>
      <c r="C20" s="125"/>
      <c r="D20" s="101"/>
      <c r="E20" s="62">
        <v>6.8</v>
      </c>
      <c r="F20" s="63">
        <v>147</v>
      </c>
      <c r="G20" s="69">
        <v>115</v>
      </c>
      <c r="H20" s="69">
        <v>116</v>
      </c>
      <c r="I20" s="69">
        <v>130</v>
      </c>
      <c r="J20" s="69">
        <v>125</v>
      </c>
      <c r="K20" s="69">
        <v>130</v>
      </c>
      <c r="L20" s="69">
        <v>135</v>
      </c>
      <c r="M20" s="85">
        <v>120</v>
      </c>
      <c r="N20" s="103"/>
      <c r="O20" s="63">
        <v>293</v>
      </c>
      <c r="P20" s="69">
        <v>289</v>
      </c>
      <c r="Q20" s="69">
        <v>292</v>
      </c>
      <c r="R20" s="69">
        <v>303</v>
      </c>
      <c r="S20" s="69">
        <v>296</v>
      </c>
      <c r="T20" s="69">
        <v>295</v>
      </c>
      <c r="U20" s="69">
        <v>289</v>
      </c>
      <c r="V20" s="85">
        <v>305</v>
      </c>
      <c r="W20" s="103"/>
      <c r="X20" s="104"/>
      <c r="Y20" s="105"/>
      <c r="Z20" s="105"/>
      <c r="AA20" s="105"/>
      <c r="AB20" s="105"/>
      <c r="AC20" s="105"/>
      <c r="AD20" s="105"/>
      <c r="AE20" s="105"/>
      <c r="AF20" s="106"/>
      <c r="AG20" s="80"/>
      <c r="AH20" s="81"/>
      <c r="AI20" s="81"/>
      <c r="AJ20" s="81"/>
      <c r="AK20" s="81"/>
      <c r="AL20" s="81"/>
      <c r="AM20" s="81"/>
      <c r="AN20" s="81"/>
      <c r="AO20" s="82"/>
      <c r="AP20" s="80"/>
      <c r="AQ20" s="81"/>
      <c r="AR20" s="81"/>
      <c r="AS20" s="81"/>
      <c r="AT20" s="81"/>
      <c r="AU20" s="81"/>
      <c r="AV20" s="81"/>
      <c r="AW20" s="81"/>
      <c r="AX20" s="83"/>
      <c r="AY20" s="53"/>
      <c r="AZ20" s="54"/>
      <c r="BA20" s="55"/>
      <c r="BB20" s="56"/>
      <c r="BC20" s="57" t="s">
        <v>29</v>
      </c>
      <c r="BD20" s="58"/>
    </row>
    <row r="21" spans="1:56" ht="16.75" customHeight="1" x14ac:dyDescent="0.2">
      <c r="A21" s="59">
        <v>104</v>
      </c>
      <c r="B21" s="60" t="s">
        <v>28</v>
      </c>
      <c r="C21" s="125"/>
      <c r="D21" s="101"/>
      <c r="E21" s="62">
        <v>7.5</v>
      </c>
      <c r="F21" s="63">
        <v>138</v>
      </c>
      <c r="G21" s="69">
        <v>150</v>
      </c>
      <c r="H21" s="117">
        <v>120</v>
      </c>
      <c r="I21" s="117">
        <v>130</v>
      </c>
      <c r="J21" s="69">
        <v>132</v>
      </c>
      <c r="K21" s="69">
        <v>150</v>
      </c>
      <c r="L21" s="69">
        <v>148</v>
      </c>
      <c r="M21" s="69">
        <v>140</v>
      </c>
      <c r="N21" s="119">
        <v>110</v>
      </c>
      <c r="O21" s="63">
        <v>382</v>
      </c>
      <c r="P21" s="69">
        <v>289</v>
      </c>
      <c r="Q21" s="117">
        <v>254</v>
      </c>
      <c r="R21" s="117">
        <v>303</v>
      </c>
      <c r="S21" s="69">
        <v>261</v>
      </c>
      <c r="T21" s="69">
        <v>334</v>
      </c>
      <c r="U21" s="69">
        <v>269</v>
      </c>
      <c r="V21" s="69">
        <v>259</v>
      </c>
      <c r="W21" s="119">
        <v>307</v>
      </c>
      <c r="X21" s="104"/>
      <c r="Y21" s="105"/>
      <c r="Z21" s="105"/>
      <c r="AA21" s="105"/>
      <c r="AB21" s="105"/>
      <c r="AC21" s="105"/>
      <c r="AD21" s="105"/>
      <c r="AE21" s="105"/>
      <c r="AF21" s="106"/>
      <c r="AG21" s="97"/>
      <c r="AH21" s="98"/>
      <c r="AI21" s="98"/>
      <c r="AJ21" s="98"/>
      <c r="AK21" s="98"/>
      <c r="AL21" s="98"/>
      <c r="AM21" s="98"/>
      <c r="AN21" s="98"/>
      <c r="AO21" s="99"/>
      <c r="AP21" s="80"/>
      <c r="AQ21" s="81"/>
      <c r="AR21" s="81"/>
      <c r="AS21" s="81"/>
      <c r="AT21" s="81"/>
      <c r="AU21" s="81"/>
      <c r="AV21" s="81"/>
      <c r="AW21" s="81"/>
      <c r="AX21" s="83"/>
      <c r="AY21" s="53"/>
      <c r="AZ21" s="54"/>
      <c r="BA21" s="55"/>
      <c r="BB21" s="56"/>
      <c r="BC21" s="57" t="s">
        <v>29</v>
      </c>
      <c r="BD21" s="58"/>
    </row>
    <row r="22" spans="1:56" ht="15.5" customHeight="1" x14ac:dyDescent="0.2">
      <c r="A22" s="59">
        <v>105</v>
      </c>
      <c r="B22" s="60" t="s">
        <v>28</v>
      </c>
      <c r="C22" s="36"/>
      <c r="D22" s="101"/>
      <c r="E22" s="62">
        <v>8.1</v>
      </c>
      <c r="F22" s="63">
        <v>130</v>
      </c>
      <c r="G22" s="85">
        <v>120</v>
      </c>
      <c r="H22" s="72"/>
      <c r="I22" s="72"/>
      <c r="J22" s="67">
        <v>120</v>
      </c>
      <c r="K22" s="69">
        <v>138</v>
      </c>
      <c r="L22" s="69">
        <v>152</v>
      </c>
      <c r="M22" s="85">
        <v>128</v>
      </c>
      <c r="N22" s="103"/>
      <c r="O22" s="63">
        <v>280</v>
      </c>
      <c r="P22" s="85">
        <v>357</v>
      </c>
      <c r="Q22" s="72"/>
      <c r="R22" s="72"/>
      <c r="S22" s="67">
        <v>184</v>
      </c>
      <c r="T22" s="69">
        <v>190</v>
      </c>
      <c r="U22" s="69">
        <v>182</v>
      </c>
      <c r="V22" s="85">
        <v>177</v>
      </c>
      <c r="W22" s="103"/>
      <c r="X22" s="104"/>
      <c r="Y22" s="105"/>
      <c r="Z22" s="105"/>
      <c r="AA22" s="105"/>
      <c r="AB22" s="105"/>
      <c r="AC22" s="105"/>
      <c r="AD22" s="105"/>
      <c r="AE22" s="105"/>
      <c r="AF22" s="106"/>
      <c r="AG22" s="80"/>
      <c r="AH22" s="81"/>
      <c r="AI22" s="81"/>
      <c r="AJ22" s="81"/>
      <c r="AK22" s="81"/>
      <c r="AL22" s="81"/>
      <c r="AM22" s="81"/>
      <c r="AN22" s="81"/>
      <c r="AO22" s="82"/>
      <c r="AP22" s="80"/>
      <c r="AQ22" s="81"/>
      <c r="AR22" s="81"/>
      <c r="AS22" s="81"/>
      <c r="AT22" s="81"/>
      <c r="AU22" s="81"/>
      <c r="AV22" s="81"/>
      <c r="AW22" s="81"/>
      <c r="AX22" s="83"/>
      <c r="AY22" s="53"/>
      <c r="AZ22" s="54"/>
      <c r="BA22" s="55"/>
      <c r="BB22" s="56"/>
      <c r="BC22" s="57" t="s">
        <v>29</v>
      </c>
      <c r="BD22" s="58"/>
    </row>
    <row r="23" spans="1:56" ht="16.75" customHeight="1" x14ac:dyDescent="0.2">
      <c r="A23" s="59">
        <v>127</v>
      </c>
      <c r="B23" s="60" t="s">
        <v>28</v>
      </c>
      <c r="C23" s="116">
        <v>36668</v>
      </c>
      <c r="D23" s="122" t="s">
        <v>31</v>
      </c>
      <c r="E23" s="62">
        <v>7</v>
      </c>
      <c r="F23" s="63">
        <v>142</v>
      </c>
      <c r="G23" s="69">
        <v>151</v>
      </c>
      <c r="H23" s="64">
        <v>157</v>
      </c>
      <c r="I23" s="64">
        <v>144</v>
      </c>
      <c r="J23" s="87">
        <v>146</v>
      </c>
      <c r="K23" s="69">
        <v>152</v>
      </c>
      <c r="L23" s="69">
        <v>154</v>
      </c>
      <c r="M23" s="69">
        <v>132</v>
      </c>
      <c r="N23" s="124">
        <v>132</v>
      </c>
      <c r="O23" s="63">
        <v>354</v>
      </c>
      <c r="P23" s="69">
        <v>285</v>
      </c>
      <c r="Q23" s="64">
        <v>368</v>
      </c>
      <c r="R23" s="64">
        <v>231</v>
      </c>
      <c r="S23" s="69">
        <v>208</v>
      </c>
      <c r="T23" s="69">
        <v>199</v>
      </c>
      <c r="U23" s="69">
        <v>178</v>
      </c>
      <c r="V23" s="69">
        <v>265</v>
      </c>
      <c r="W23" s="124">
        <v>231</v>
      </c>
      <c r="X23" s="92">
        <v>64</v>
      </c>
      <c r="Y23" s="93">
        <v>63</v>
      </c>
      <c r="Z23" s="93">
        <v>63</v>
      </c>
      <c r="AA23" s="93">
        <v>71</v>
      </c>
      <c r="AB23" s="93">
        <v>68</v>
      </c>
      <c r="AC23" s="93">
        <v>67</v>
      </c>
      <c r="AD23" s="93">
        <v>73</v>
      </c>
      <c r="AE23" s="93">
        <v>68</v>
      </c>
      <c r="AF23" s="120">
        <v>64</v>
      </c>
      <c r="AG23" s="80"/>
      <c r="AH23" s="81"/>
      <c r="AI23" s="81"/>
      <c r="AJ23" s="81"/>
      <c r="AK23" s="81"/>
      <c r="AL23" s="81"/>
      <c r="AM23" s="81"/>
      <c r="AN23" s="81"/>
      <c r="AO23" s="82"/>
      <c r="AP23" s="80"/>
      <c r="AQ23" s="98"/>
      <c r="AR23" s="98"/>
      <c r="AS23" s="98"/>
      <c r="AT23" s="98"/>
      <c r="AU23" s="98"/>
      <c r="AV23" s="98"/>
      <c r="AW23" s="98"/>
      <c r="AX23" s="100"/>
      <c r="AY23" s="53"/>
      <c r="AZ23" s="54"/>
      <c r="BA23" s="55"/>
      <c r="BB23" s="56"/>
      <c r="BC23" s="57" t="s">
        <v>32</v>
      </c>
      <c r="BD23" s="58"/>
    </row>
    <row r="24" spans="1:56" ht="15.5" customHeight="1" x14ac:dyDescent="0.2">
      <c r="A24" s="59">
        <v>139</v>
      </c>
      <c r="B24" s="60" t="s">
        <v>28</v>
      </c>
      <c r="C24" s="36"/>
      <c r="D24" s="101"/>
      <c r="E24" s="126">
        <v>6.8</v>
      </c>
      <c r="F24" s="63">
        <v>112</v>
      </c>
      <c r="G24" s="69">
        <v>130</v>
      </c>
      <c r="H24" s="117">
        <v>130</v>
      </c>
      <c r="I24" s="117">
        <v>150</v>
      </c>
      <c r="J24" s="69">
        <v>120</v>
      </c>
      <c r="K24" s="69">
        <v>137</v>
      </c>
      <c r="L24" s="117">
        <v>100</v>
      </c>
      <c r="M24" s="117">
        <v>140</v>
      </c>
      <c r="N24" s="88">
        <v>180</v>
      </c>
      <c r="O24" s="63">
        <v>459</v>
      </c>
      <c r="P24" s="69">
        <v>405</v>
      </c>
      <c r="Q24" s="117">
        <v>321</v>
      </c>
      <c r="R24" s="117">
        <v>373</v>
      </c>
      <c r="S24" s="69">
        <v>297</v>
      </c>
      <c r="T24" s="69">
        <v>314</v>
      </c>
      <c r="U24" s="117">
        <v>367</v>
      </c>
      <c r="V24" s="117">
        <v>265</v>
      </c>
      <c r="W24" s="88">
        <v>222</v>
      </c>
      <c r="X24" s="104"/>
      <c r="Y24" s="105"/>
      <c r="Z24" s="105"/>
      <c r="AA24" s="105"/>
      <c r="AB24" s="105"/>
      <c r="AC24" s="105"/>
      <c r="AD24" s="105"/>
      <c r="AE24" s="105"/>
      <c r="AF24" s="106"/>
      <c r="AG24" s="80"/>
      <c r="AH24" s="81"/>
      <c r="AI24" s="81"/>
      <c r="AJ24" s="81"/>
      <c r="AK24" s="81"/>
      <c r="AL24" s="81"/>
      <c r="AM24" s="81"/>
      <c r="AN24" s="81"/>
      <c r="AO24" s="82"/>
      <c r="AP24" s="80"/>
      <c r="AQ24" s="81"/>
      <c r="AR24" s="81"/>
      <c r="AS24" s="81"/>
      <c r="AT24" s="81"/>
      <c r="AU24" s="81"/>
      <c r="AV24" s="81"/>
      <c r="AW24" s="81"/>
      <c r="AX24" s="83"/>
      <c r="AY24" s="53"/>
      <c r="AZ24" s="54"/>
      <c r="BA24" s="55"/>
      <c r="BB24" s="56"/>
      <c r="BC24" s="57" t="s">
        <v>29</v>
      </c>
      <c r="BD24" s="58"/>
    </row>
    <row r="25" spans="1:56" ht="16.75" customHeight="1" x14ac:dyDescent="0.2">
      <c r="A25" s="59">
        <v>140</v>
      </c>
      <c r="B25" s="60" t="s">
        <v>28</v>
      </c>
      <c r="C25" s="127">
        <v>36733</v>
      </c>
      <c r="D25" s="61" t="s">
        <v>34</v>
      </c>
      <c r="E25" s="128"/>
      <c r="F25" s="63">
        <v>152</v>
      </c>
      <c r="G25" s="85">
        <v>142</v>
      </c>
      <c r="H25" s="72"/>
      <c r="I25" s="72"/>
      <c r="J25" s="67">
        <v>140</v>
      </c>
      <c r="K25" s="131">
        <v>96</v>
      </c>
      <c r="L25" s="72"/>
      <c r="M25" s="72"/>
      <c r="N25" s="103"/>
      <c r="O25" s="63">
        <v>487</v>
      </c>
      <c r="P25" s="85">
        <v>590</v>
      </c>
      <c r="Q25" s="72"/>
      <c r="R25" s="72"/>
      <c r="S25" s="67">
        <v>516</v>
      </c>
      <c r="T25" s="85">
        <v>584</v>
      </c>
      <c r="U25" s="72"/>
      <c r="V25" s="72"/>
      <c r="W25" s="103"/>
      <c r="X25" s="92">
        <v>70</v>
      </c>
      <c r="Y25" s="93">
        <v>62</v>
      </c>
      <c r="Z25" s="95"/>
      <c r="AA25" s="95"/>
      <c r="AB25" s="93">
        <v>62</v>
      </c>
      <c r="AC25" s="93">
        <v>60</v>
      </c>
      <c r="AD25" s="95"/>
      <c r="AE25" s="95"/>
      <c r="AF25" s="111"/>
      <c r="AG25" s="97"/>
      <c r="AH25" s="98"/>
      <c r="AI25" s="98"/>
      <c r="AJ25" s="98"/>
      <c r="AK25" s="98"/>
      <c r="AL25" s="98"/>
      <c r="AM25" s="98"/>
      <c r="AN25" s="98"/>
      <c r="AO25" s="99"/>
      <c r="AP25" s="97"/>
      <c r="AQ25" s="98"/>
      <c r="AR25" s="98"/>
      <c r="AS25" s="98"/>
      <c r="AT25" s="98"/>
      <c r="AU25" s="98"/>
      <c r="AV25" s="98"/>
      <c r="AW25" s="98"/>
      <c r="AX25" s="100"/>
      <c r="AY25" s="53"/>
      <c r="AZ25" s="54"/>
      <c r="BA25" s="55"/>
      <c r="BB25" s="56"/>
      <c r="BC25" s="57" t="s">
        <v>36</v>
      </c>
      <c r="BD25" s="58"/>
    </row>
    <row r="26" spans="1:56" ht="16.75" customHeight="1" x14ac:dyDescent="0.2">
      <c r="A26" s="59">
        <v>141</v>
      </c>
      <c r="B26" s="60" t="s">
        <v>28</v>
      </c>
      <c r="C26" s="127">
        <v>36704</v>
      </c>
      <c r="D26" s="129" t="s">
        <v>34</v>
      </c>
      <c r="E26" s="130">
        <v>8.1999999999999993</v>
      </c>
      <c r="F26" s="63">
        <v>132</v>
      </c>
      <c r="G26" s="69">
        <v>130</v>
      </c>
      <c r="H26" s="64">
        <v>120</v>
      </c>
      <c r="I26" s="64">
        <v>130</v>
      </c>
      <c r="J26" s="69">
        <v>122</v>
      </c>
      <c r="K26" s="87">
        <v>115</v>
      </c>
      <c r="L26" s="64">
        <v>132</v>
      </c>
      <c r="M26" s="64">
        <v>110</v>
      </c>
      <c r="N26" s="124">
        <v>144</v>
      </c>
      <c r="O26" s="63">
        <v>512</v>
      </c>
      <c r="P26" s="69">
        <v>468</v>
      </c>
      <c r="Q26" s="64">
        <v>411</v>
      </c>
      <c r="R26" s="64">
        <v>456</v>
      </c>
      <c r="S26" s="69">
        <v>480</v>
      </c>
      <c r="T26" s="69">
        <v>527</v>
      </c>
      <c r="U26" s="64">
        <v>375</v>
      </c>
      <c r="V26" s="64">
        <v>419</v>
      </c>
      <c r="W26" s="124">
        <v>279</v>
      </c>
      <c r="X26" s="92">
        <v>62</v>
      </c>
      <c r="Y26" s="93">
        <v>69</v>
      </c>
      <c r="Z26" s="93">
        <v>71</v>
      </c>
      <c r="AA26" s="93">
        <v>75</v>
      </c>
      <c r="AB26" s="93">
        <v>75</v>
      </c>
      <c r="AC26" s="93">
        <v>71</v>
      </c>
      <c r="AD26" s="93">
        <v>68</v>
      </c>
      <c r="AE26" s="93">
        <v>71</v>
      </c>
      <c r="AF26" s="120">
        <v>71</v>
      </c>
      <c r="AG26" s="97"/>
      <c r="AH26" s="98"/>
      <c r="AI26" s="98"/>
      <c r="AJ26" s="98"/>
      <c r="AK26" s="98"/>
      <c r="AL26" s="98"/>
      <c r="AM26" s="98"/>
      <c r="AN26" s="98"/>
      <c r="AO26" s="99"/>
      <c r="AP26" s="97"/>
      <c r="AQ26" s="98"/>
      <c r="AR26" s="98"/>
      <c r="AS26" s="98"/>
      <c r="AT26" s="98"/>
      <c r="AU26" s="98"/>
      <c r="AV26" s="98"/>
      <c r="AW26" s="98"/>
      <c r="AX26" s="100"/>
      <c r="AY26" s="53"/>
      <c r="AZ26" s="54"/>
      <c r="BA26" s="55"/>
      <c r="BB26" s="56"/>
      <c r="BC26" s="57" t="s">
        <v>32</v>
      </c>
      <c r="BD26" s="58"/>
    </row>
    <row r="27" spans="1:56" ht="16.75" customHeight="1" x14ac:dyDescent="0.2">
      <c r="A27" s="132">
        <v>145</v>
      </c>
      <c r="B27" s="24" t="s">
        <v>28</v>
      </c>
      <c r="C27" s="116">
        <v>36662</v>
      </c>
      <c r="D27" s="133" t="s">
        <v>31</v>
      </c>
      <c r="E27" s="134">
        <v>6.2</v>
      </c>
      <c r="F27" s="135">
        <v>124</v>
      </c>
      <c r="G27" s="136">
        <v>132</v>
      </c>
      <c r="H27" s="136">
        <v>138</v>
      </c>
      <c r="I27" s="136">
        <v>138</v>
      </c>
      <c r="J27" s="136">
        <v>142</v>
      </c>
      <c r="K27" s="137">
        <v>149</v>
      </c>
      <c r="L27" s="136">
        <v>167</v>
      </c>
      <c r="M27" s="136">
        <v>159</v>
      </c>
      <c r="N27" s="138">
        <v>150</v>
      </c>
      <c r="O27" s="135">
        <v>467</v>
      </c>
      <c r="P27" s="136">
        <v>441</v>
      </c>
      <c r="Q27" s="136">
        <v>399</v>
      </c>
      <c r="R27" s="136">
        <v>420</v>
      </c>
      <c r="S27" s="136">
        <v>389</v>
      </c>
      <c r="T27" s="136">
        <v>327</v>
      </c>
      <c r="U27" s="136">
        <v>382</v>
      </c>
      <c r="V27" s="136">
        <v>274</v>
      </c>
      <c r="W27" s="138">
        <v>181</v>
      </c>
      <c r="X27" s="139">
        <v>57</v>
      </c>
      <c r="Y27" s="140">
        <v>60</v>
      </c>
      <c r="Z27" s="140">
        <v>63</v>
      </c>
      <c r="AA27" s="140">
        <v>63</v>
      </c>
      <c r="AB27" s="140">
        <v>62</v>
      </c>
      <c r="AC27" s="140">
        <v>66</v>
      </c>
      <c r="AD27" s="140">
        <v>65</v>
      </c>
      <c r="AE27" s="140">
        <v>75</v>
      </c>
      <c r="AF27" s="141">
        <v>77</v>
      </c>
      <c r="AG27" s="142"/>
      <c r="AH27" s="143"/>
      <c r="AI27" s="143"/>
      <c r="AJ27" s="143"/>
      <c r="AK27" s="143"/>
      <c r="AL27" s="143"/>
      <c r="AM27" s="143"/>
      <c r="AN27" s="143"/>
      <c r="AO27" s="144"/>
      <c r="AP27" s="145"/>
      <c r="AQ27" s="146"/>
      <c r="AR27" s="146"/>
      <c r="AS27" s="146"/>
      <c r="AT27" s="146"/>
      <c r="AU27" s="146"/>
      <c r="AV27" s="146"/>
      <c r="AW27" s="146"/>
      <c r="AX27" s="147"/>
      <c r="AY27" s="45"/>
      <c r="AZ27" s="48"/>
      <c r="BA27" s="107"/>
      <c r="BB27" s="108"/>
      <c r="BC27" s="57" t="s">
        <v>32</v>
      </c>
      <c r="BD27" s="58"/>
    </row>
    <row r="28" spans="1:56" ht="15" customHeight="1" x14ac:dyDescent="0.2">
      <c r="A28" s="35">
        <v>18</v>
      </c>
      <c r="B28" s="8" t="s">
        <v>38</v>
      </c>
      <c r="C28" s="148">
        <v>36586</v>
      </c>
      <c r="D28" s="149" t="s">
        <v>31</v>
      </c>
      <c r="E28" s="38">
        <v>7.4</v>
      </c>
      <c r="F28" s="150">
        <v>130</v>
      </c>
      <c r="G28" s="43">
        <v>132</v>
      </c>
      <c r="H28" s="151">
        <v>130</v>
      </c>
      <c r="I28" s="43">
        <v>140</v>
      </c>
      <c r="J28" s="43">
        <v>120</v>
      </c>
      <c r="K28" s="47">
        <v>138</v>
      </c>
      <c r="L28" s="40"/>
      <c r="M28" s="40"/>
      <c r="N28" s="152"/>
      <c r="O28" s="150">
        <v>389</v>
      </c>
      <c r="P28" s="43">
        <v>378</v>
      </c>
      <c r="Q28" s="43">
        <v>377</v>
      </c>
      <c r="R28" s="43">
        <v>350</v>
      </c>
      <c r="S28" s="43">
        <v>350</v>
      </c>
      <c r="T28" s="47">
        <v>349</v>
      </c>
      <c r="U28" s="45"/>
      <c r="V28" s="45"/>
      <c r="W28" s="48"/>
      <c r="X28" s="153">
        <v>68</v>
      </c>
      <c r="Y28" s="154">
        <v>79</v>
      </c>
      <c r="Z28" s="154">
        <v>83</v>
      </c>
      <c r="AA28" s="154">
        <v>80</v>
      </c>
      <c r="AB28" s="154">
        <v>86</v>
      </c>
      <c r="AC28" s="154">
        <v>77</v>
      </c>
      <c r="AD28" s="155"/>
      <c r="AE28" s="155"/>
      <c r="AF28" s="156"/>
      <c r="AG28" s="157"/>
      <c r="AH28" s="19"/>
      <c r="AI28" s="158"/>
      <c r="AJ28" s="159">
        <f t="shared" ref="AJ28:AL34" si="0">(R28-$R28)/$R28*100</f>
        <v>0</v>
      </c>
      <c r="AK28" s="159">
        <f t="shared" si="0"/>
        <v>0</v>
      </c>
      <c r="AL28" s="160">
        <f t="shared" si="0"/>
        <v>-0.2857142857142857</v>
      </c>
      <c r="AM28" s="161"/>
      <c r="AN28" s="161"/>
      <c r="AO28" s="162"/>
      <c r="AP28" s="163"/>
      <c r="AQ28" s="17"/>
      <c r="AR28" s="17"/>
      <c r="AS28" s="164">
        <f t="shared" ref="AS28:AU34" si="1">(AA28-$AA28)</f>
        <v>0</v>
      </c>
      <c r="AT28" s="164">
        <f t="shared" si="1"/>
        <v>6</v>
      </c>
      <c r="AU28" s="164">
        <f t="shared" si="1"/>
        <v>-3</v>
      </c>
      <c r="AV28" s="165"/>
      <c r="AW28" s="165"/>
      <c r="AX28" s="166"/>
      <c r="AY28" s="167"/>
      <c r="AZ28" s="167"/>
      <c r="BA28" s="167"/>
      <c r="BB28" s="167"/>
      <c r="BC28" s="168" t="s">
        <v>39</v>
      </c>
      <c r="BD28" s="110"/>
    </row>
    <row r="29" spans="1:56" ht="15" customHeight="1" x14ac:dyDescent="0.2">
      <c r="A29" s="59">
        <v>21</v>
      </c>
      <c r="B29" s="60" t="s">
        <v>38</v>
      </c>
      <c r="C29" s="127">
        <v>36575</v>
      </c>
      <c r="D29" s="129" t="s">
        <v>34</v>
      </c>
      <c r="E29" s="62">
        <v>6.3</v>
      </c>
      <c r="F29" s="63">
        <v>150</v>
      </c>
      <c r="G29" s="69">
        <v>150</v>
      </c>
      <c r="H29" s="87">
        <v>130</v>
      </c>
      <c r="I29" s="69">
        <v>156</v>
      </c>
      <c r="J29" s="69">
        <v>138</v>
      </c>
      <c r="K29" s="69">
        <v>130</v>
      </c>
      <c r="L29" s="64">
        <v>180</v>
      </c>
      <c r="M29" s="64">
        <v>150</v>
      </c>
      <c r="N29" s="124">
        <v>138</v>
      </c>
      <c r="O29" s="63">
        <v>345</v>
      </c>
      <c r="P29" s="69">
        <v>293</v>
      </c>
      <c r="Q29" s="69">
        <v>205</v>
      </c>
      <c r="R29" s="69">
        <v>198</v>
      </c>
      <c r="S29" s="69">
        <v>158</v>
      </c>
      <c r="T29" s="69">
        <v>168</v>
      </c>
      <c r="U29" s="64">
        <v>308</v>
      </c>
      <c r="V29" s="64">
        <v>209</v>
      </c>
      <c r="W29" s="119">
        <v>174</v>
      </c>
      <c r="X29" s="92">
        <v>54</v>
      </c>
      <c r="Y29" s="93">
        <v>70</v>
      </c>
      <c r="Z29" s="93">
        <v>65</v>
      </c>
      <c r="AA29" s="93">
        <v>72</v>
      </c>
      <c r="AB29" s="93">
        <v>80</v>
      </c>
      <c r="AC29" s="93">
        <v>66</v>
      </c>
      <c r="AD29" s="93">
        <v>38</v>
      </c>
      <c r="AE29" s="93">
        <v>57</v>
      </c>
      <c r="AF29" s="120">
        <v>73</v>
      </c>
      <c r="AG29" s="169"/>
      <c r="AH29" s="170"/>
      <c r="AI29" s="171"/>
      <c r="AJ29" s="172">
        <f t="shared" si="0"/>
        <v>0</v>
      </c>
      <c r="AK29" s="172">
        <f t="shared" si="0"/>
        <v>-20.202020202020201</v>
      </c>
      <c r="AL29" s="172">
        <f t="shared" si="0"/>
        <v>-15.151515151515152</v>
      </c>
      <c r="AM29" s="173">
        <f>(U29-$R29)/$R29*100</f>
        <v>55.555555555555557</v>
      </c>
      <c r="AN29" s="172">
        <f>(V29-$R29)/$R29*100</f>
        <v>5.5555555555555554</v>
      </c>
      <c r="AO29" s="174">
        <f>(W29-$R29)/$R29*100</f>
        <v>-12.121212121212121</v>
      </c>
      <c r="AP29" s="175"/>
      <c r="AQ29" s="176"/>
      <c r="AR29" s="177"/>
      <c r="AS29" s="178">
        <f t="shared" si="1"/>
        <v>0</v>
      </c>
      <c r="AT29" s="178">
        <f t="shared" si="1"/>
        <v>8</v>
      </c>
      <c r="AU29" s="179">
        <f t="shared" si="1"/>
        <v>-6</v>
      </c>
      <c r="AV29" s="178">
        <f t="shared" ref="AV29:AX34" si="2">(AD29-$AA29)</f>
        <v>-34</v>
      </c>
      <c r="AW29" s="178">
        <f t="shared" si="2"/>
        <v>-15</v>
      </c>
      <c r="AX29" s="178">
        <f t="shared" si="2"/>
        <v>1</v>
      </c>
      <c r="AY29" s="180">
        <v>9</v>
      </c>
      <c r="AZ29" s="181">
        <f t="shared" ref="AZ29:AZ34" si="3">12/(1+0.54*MAX($E29-7,0)+0.015*MAX(H29-140,0))</f>
        <v>12</v>
      </c>
      <c r="BA29" s="519">
        <f>AY29-AZ29</f>
        <v>-3</v>
      </c>
      <c r="BB29" s="183" t="str">
        <f t="shared" ref="BB29:BB34" si="4">IF($AY29&gt;$AZ29,"S",IF(AY29&lt;AZ29,"US",""))</f>
        <v>US</v>
      </c>
      <c r="BC29" s="184" t="s">
        <v>41</v>
      </c>
      <c r="BD29" s="185"/>
    </row>
    <row r="30" spans="1:56" ht="15" customHeight="1" x14ac:dyDescent="0.2">
      <c r="A30" s="59">
        <v>24</v>
      </c>
      <c r="B30" s="60" t="s">
        <v>38</v>
      </c>
      <c r="C30" s="127">
        <v>36614</v>
      </c>
      <c r="D30" s="129" t="s">
        <v>31</v>
      </c>
      <c r="E30" s="62">
        <v>5.8</v>
      </c>
      <c r="F30" s="63">
        <v>132</v>
      </c>
      <c r="G30" s="69">
        <v>115</v>
      </c>
      <c r="H30" s="87">
        <v>118</v>
      </c>
      <c r="I30" s="117">
        <v>130</v>
      </c>
      <c r="J30" s="117">
        <v>115</v>
      </c>
      <c r="K30" s="69">
        <v>118</v>
      </c>
      <c r="L30" s="69">
        <v>138</v>
      </c>
      <c r="M30" s="69">
        <v>122</v>
      </c>
      <c r="N30" s="70">
        <v>132</v>
      </c>
      <c r="O30" s="63">
        <v>291</v>
      </c>
      <c r="P30" s="69">
        <v>289</v>
      </c>
      <c r="Q30" s="69">
        <v>286</v>
      </c>
      <c r="R30" s="69">
        <v>278</v>
      </c>
      <c r="S30" s="69">
        <v>276</v>
      </c>
      <c r="T30" s="69">
        <v>257</v>
      </c>
      <c r="U30" s="69">
        <v>246</v>
      </c>
      <c r="V30" s="85">
        <v>239</v>
      </c>
      <c r="W30" s="103"/>
      <c r="X30" s="92">
        <v>74</v>
      </c>
      <c r="Y30" s="93">
        <v>66</v>
      </c>
      <c r="Z30" s="93">
        <v>74</v>
      </c>
      <c r="AA30" s="93">
        <v>77</v>
      </c>
      <c r="AB30" s="93">
        <v>77</v>
      </c>
      <c r="AC30" s="93">
        <v>75</v>
      </c>
      <c r="AD30" s="93">
        <v>76</v>
      </c>
      <c r="AE30" s="93">
        <v>75</v>
      </c>
      <c r="AF30" s="120">
        <v>78</v>
      </c>
      <c r="AG30" s="169"/>
      <c r="AH30" s="186"/>
      <c r="AI30" s="187"/>
      <c r="AJ30" s="172">
        <f t="shared" si="0"/>
        <v>0</v>
      </c>
      <c r="AK30" s="172">
        <f t="shared" si="0"/>
        <v>-0.71942446043165476</v>
      </c>
      <c r="AL30" s="172">
        <f t="shared" si="0"/>
        <v>-7.5539568345323742</v>
      </c>
      <c r="AM30" s="172">
        <f t="shared" ref="AM30:AN34" si="5">(U30-$R30)/$R30*100</f>
        <v>-11.510791366906476</v>
      </c>
      <c r="AN30" s="172">
        <f t="shared" si="5"/>
        <v>-14.028776978417264</v>
      </c>
      <c r="AO30" s="188"/>
      <c r="AP30" s="175"/>
      <c r="AQ30" s="176"/>
      <c r="AR30" s="177"/>
      <c r="AS30" s="178">
        <f t="shared" si="1"/>
        <v>0</v>
      </c>
      <c r="AT30" s="178">
        <f t="shared" si="1"/>
        <v>0</v>
      </c>
      <c r="AU30" s="178">
        <f t="shared" si="1"/>
        <v>-2</v>
      </c>
      <c r="AV30" s="178">
        <f t="shared" si="2"/>
        <v>-1</v>
      </c>
      <c r="AW30" s="178">
        <f t="shared" si="2"/>
        <v>-2</v>
      </c>
      <c r="AX30" s="178">
        <f t="shared" si="2"/>
        <v>1</v>
      </c>
      <c r="AY30" s="189" t="s">
        <v>42</v>
      </c>
      <c r="AZ30" s="181">
        <f t="shared" si="3"/>
        <v>12</v>
      </c>
      <c r="BA30" s="190"/>
      <c r="BB30" s="183" t="str">
        <f t="shared" si="4"/>
        <v>S</v>
      </c>
      <c r="BC30" s="191" t="s">
        <v>44</v>
      </c>
      <c r="BD30" s="192">
        <f>AVERAGE(BA29:BA51)</f>
        <v>8.7428529053070214</v>
      </c>
    </row>
    <row r="31" spans="1:56" ht="14.75" customHeight="1" x14ac:dyDescent="0.2">
      <c r="A31" s="59">
        <v>31</v>
      </c>
      <c r="B31" s="60" t="s">
        <v>38</v>
      </c>
      <c r="C31" s="127">
        <v>36614</v>
      </c>
      <c r="D31" s="129" t="s">
        <v>31</v>
      </c>
      <c r="E31" s="62">
        <v>9.3000000000000007</v>
      </c>
      <c r="F31" s="63">
        <v>160</v>
      </c>
      <c r="G31" s="69">
        <v>159</v>
      </c>
      <c r="H31" s="131">
        <v>125</v>
      </c>
      <c r="I31" s="66"/>
      <c r="J31" s="66"/>
      <c r="K31" s="67">
        <v>149</v>
      </c>
      <c r="L31" s="69">
        <v>142</v>
      </c>
      <c r="M31" s="69">
        <v>146</v>
      </c>
      <c r="N31" s="70">
        <v>155</v>
      </c>
      <c r="O31" s="63">
        <v>396</v>
      </c>
      <c r="P31" s="69">
        <v>279</v>
      </c>
      <c r="Q31" s="69">
        <v>343</v>
      </c>
      <c r="R31" s="69">
        <v>365</v>
      </c>
      <c r="S31" s="69">
        <v>277</v>
      </c>
      <c r="T31" s="69">
        <v>375</v>
      </c>
      <c r="U31" s="69">
        <v>580</v>
      </c>
      <c r="V31" s="69">
        <v>269</v>
      </c>
      <c r="W31" s="124">
        <v>465</v>
      </c>
      <c r="X31" s="92">
        <v>65</v>
      </c>
      <c r="Y31" s="93">
        <v>68</v>
      </c>
      <c r="Z31" s="93">
        <v>64</v>
      </c>
      <c r="AA31" s="93">
        <v>68</v>
      </c>
      <c r="AB31" s="93">
        <v>65</v>
      </c>
      <c r="AC31" s="93">
        <v>64</v>
      </c>
      <c r="AD31" s="93">
        <v>67</v>
      </c>
      <c r="AE31" s="93">
        <v>68</v>
      </c>
      <c r="AF31" s="120">
        <v>62</v>
      </c>
      <c r="AG31" s="169"/>
      <c r="AH31" s="186"/>
      <c r="AI31" s="170"/>
      <c r="AJ31" s="172">
        <f t="shared" si="0"/>
        <v>0</v>
      </c>
      <c r="AK31" s="172">
        <f t="shared" si="0"/>
        <v>-24.109589041095891</v>
      </c>
      <c r="AL31" s="172">
        <f t="shared" si="0"/>
        <v>2.7397260273972601</v>
      </c>
      <c r="AM31" s="193">
        <f t="shared" si="5"/>
        <v>58.904109589041099</v>
      </c>
      <c r="AN31" s="172">
        <f t="shared" si="5"/>
        <v>-26.301369863013697</v>
      </c>
      <c r="AO31" s="174">
        <f>(W31-$R31)/$R31*100</f>
        <v>27.397260273972602</v>
      </c>
      <c r="AP31" s="175"/>
      <c r="AQ31" s="176"/>
      <c r="AR31" s="177"/>
      <c r="AS31" s="178">
        <f t="shared" si="1"/>
        <v>0</v>
      </c>
      <c r="AT31" s="178">
        <f t="shared" si="1"/>
        <v>-3</v>
      </c>
      <c r="AU31" s="178">
        <f t="shared" si="1"/>
        <v>-4</v>
      </c>
      <c r="AV31" s="178">
        <f t="shared" si="2"/>
        <v>-1</v>
      </c>
      <c r="AW31" s="178">
        <f t="shared" si="2"/>
        <v>0</v>
      </c>
      <c r="AX31" s="179">
        <f t="shared" si="2"/>
        <v>-6</v>
      </c>
      <c r="AY31" s="180">
        <v>19</v>
      </c>
      <c r="AZ31" s="181">
        <f t="shared" si="3"/>
        <v>5.3523639607493303</v>
      </c>
      <c r="BA31" s="182">
        <f>AY31-AZ31</f>
        <v>13.647636039250671</v>
      </c>
      <c r="BB31" s="183" t="str">
        <f t="shared" si="4"/>
        <v>S</v>
      </c>
      <c r="BC31" s="194" t="s">
        <v>45</v>
      </c>
      <c r="BD31" s="192">
        <f>STDEV(BA29:BA51)</f>
        <v>14.922154967268519</v>
      </c>
    </row>
    <row r="32" spans="1:56" ht="14.75" customHeight="1" x14ac:dyDescent="0.2">
      <c r="A32" s="59">
        <v>48</v>
      </c>
      <c r="B32" s="60" t="s">
        <v>38</v>
      </c>
      <c r="C32" s="195">
        <v>36620</v>
      </c>
      <c r="D32" s="129" t="s">
        <v>34</v>
      </c>
      <c r="E32" s="62">
        <v>7.6</v>
      </c>
      <c r="F32" s="63">
        <v>118</v>
      </c>
      <c r="G32" s="69">
        <v>115</v>
      </c>
      <c r="H32" s="87">
        <v>118</v>
      </c>
      <c r="I32" s="64">
        <v>115</v>
      </c>
      <c r="J32" s="64">
        <v>115</v>
      </c>
      <c r="K32" s="69">
        <v>100</v>
      </c>
      <c r="L32" s="69">
        <v>115</v>
      </c>
      <c r="M32" s="69">
        <v>110</v>
      </c>
      <c r="N32" s="70">
        <v>92</v>
      </c>
      <c r="O32" s="63">
        <v>316</v>
      </c>
      <c r="P32" s="69">
        <v>314</v>
      </c>
      <c r="Q32" s="69">
        <v>316</v>
      </c>
      <c r="R32" s="69">
        <v>338</v>
      </c>
      <c r="S32" s="69">
        <v>337</v>
      </c>
      <c r="T32" s="69">
        <v>335</v>
      </c>
      <c r="U32" s="69">
        <v>340</v>
      </c>
      <c r="V32" s="69">
        <v>279</v>
      </c>
      <c r="W32" s="70">
        <v>146</v>
      </c>
      <c r="X32" s="92">
        <v>61</v>
      </c>
      <c r="Y32" s="93">
        <v>62</v>
      </c>
      <c r="Z32" s="93">
        <v>74</v>
      </c>
      <c r="AA32" s="93">
        <v>78</v>
      </c>
      <c r="AB32" s="93">
        <v>75</v>
      </c>
      <c r="AC32" s="93">
        <v>75</v>
      </c>
      <c r="AD32" s="93">
        <v>69</v>
      </c>
      <c r="AE32" s="93">
        <v>69</v>
      </c>
      <c r="AF32" s="120">
        <v>72</v>
      </c>
      <c r="AG32" s="169"/>
      <c r="AH32" s="186"/>
      <c r="AI32" s="170"/>
      <c r="AJ32" s="172">
        <f t="shared" si="0"/>
        <v>0</v>
      </c>
      <c r="AK32" s="172">
        <f t="shared" si="0"/>
        <v>-0.29585798816568049</v>
      </c>
      <c r="AL32" s="172">
        <f t="shared" si="0"/>
        <v>-0.8875739644970414</v>
      </c>
      <c r="AM32" s="172">
        <f t="shared" si="5"/>
        <v>0.59171597633136097</v>
      </c>
      <c r="AN32" s="172">
        <f t="shared" si="5"/>
        <v>-17.45562130177515</v>
      </c>
      <c r="AO32" s="174">
        <f>(W32-$R32)/$R32*100</f>
        <v>-56.80473372781065</v>
      </c>
      <c r="AP32" s="175"/>
      <c r="AQ32" s="176"/>
      <c r="AR32" s="177"/>
      <c r="AS32" s="178">
        <f t="shared" si="1"/>
        <v>0</v>
      </c>
      <c r="AT32" s="178">
        <f t="shared" si="1"/>
        <v>-3</v>
      </c>
      <c r="AU32" s="178">
        <f t="shared" si="1"/>
        <v>-3</v>
      </c>
      <c r="AV32" s="179">
        <f t="shared" si="2"/>
        <v>-9</v>
      </c>
      <c r="AW32" s="178">
        <f t="shared" si="2"/>
        <v>-9</v>
      </c>
      <c r="AX32" s="178">
        <f t="shared" si="2"/>
        <v>-6</v>
      </c>
      <c r="AY32" s="180">
        <v>19</v>
      </c>
      <c r="AZ32" s="181">
        <f t="shared" si="3"/>
        <v>9.0634441087613311</v>
      </c>
      <c r="BA32" s="182">
        <f>AY32-AZ32</f>
        <v>9.9365558912386689</v>
      </c>
      <c r="BB32" s="183" t="str">
        <f t="shared" si="4"/>
        <v>S</v>
      </c>
      <c r="BC32" s="196"/>
      <c r="BD32" s="196"/>
    </row>
    <row r="33" spans="1:56" ht="14.75" customHeight="1" x14ac:dyDescent="0.2">
      <c r="A33" s="59">
        <v>51</v>
      </c>
      <c r="B33" s="60" t="s">
        <v>38</v>
      </c>
      <c r="C33" s="127">
        <v>36582</v>
      </c>
      <c r="D33" s="129" t="s">
        <v>34</v>
      </c>
      <c r="E33" s="62">
        <v>5.7</v>
      </c>
      <c r="F33" s="63">
        <v>118</v>
      </c>
      <c r="G33" s="69">
        <v>120</v>
      </c>
      <c r="H33" s="87">
        <v>130</v>
      </c>
      <c r="I33" s="69">
        <v>160</v>
      </c>
      <c r="J33" s="69">
        <v>100</v>
      </c>
      <c r="K33" s="69">
        <v>150</v>
      </c>
      <c r="L33" s="69">
        <v>150</v>
      </c>
      <c r="M33" s="69">
        <v>140</v>
      </c>
      <c r="N33" s="70">
        <v>140</v>
      </c>
      <c r="O33" s="63">
        <v>606</v>
      </c>
      <c r="P33" s="69">
        <v>619</v>
      </c>
      <c r="Q33" s="69">
        <v>544</v>
      </c>
      <c r="R33" s="69">
        <v>530</v>
      </c>
      <c r="S33" s="69">
        <v>550</v>
      </c>
      <c r="T33" s="69">
        <v>413</v>
      </c>
      <c r="U33" s="69">
        <v>451</v>
      </c>
      <c r="V33" s="69">
        <v>562</v>
      </c>
      <c r="W33" s="70">
        <v>819</v>
      </c>
      <c r="X33" s="92">
        <v>69</v>
      </c>
      <c r="Y33" s="93">
        <v>67</v>
      </c>
      <c r="Z33" s="93">
        <v>67</v>
      </c>
      <c r="AA33" s="93">
        <v>70</v>
      </c>
      <c r="AB33" s="93">
        <v>68</v>
      </c>
      <c r="AC33" s="93">
        <v>68</v>
      </c>
      <c r="AD33" s="93">
        <v>71</v>
      </c>
      <c r="AE33" s="93">
        <v>70</v>
      </c>
      <c r="AF33" s="120">
        <v>40</v>
      </c>
      <c r="AG33" s="169"/>
      <c r="AH33" s="186"/>
      <c r="AI33" s="170"/>
      <c r="AJ33" s="172">
        <f t="shared" si="0"/>
        <v>0</v>
      </c>
      <c r="AK33" s="172">
        <f t="shared" si="0"/>
        <v>3.7735849056603774</v>
      </c>
      <c r="AL33" s="172">
        <f t="shared" si="0"/>
        <v>-22.075471698113208</v>
      </c>
      <c r="AM33" s="172">
        <f t="shared" si="5"/>
        <v>-14.90566037735849</v>
      </c>
      <c r="AN33" s="172">
        <f t="shared" si="5"/>
        <v>6.0377358490566042</v>
      </c>
      <c r="AO33" s="197">
        <f>(W33-$R33)/$R33*100</f>
        <v>54.528301886792448</v>
      </c>
      <c r="AP33" s="175"/>
      <c r="AQ33" s="176"/>
      <c r="AR33" s="177"/>
      <c r="AS33" s="178">
        <f t="shared" si="1"/>
        <v>0</v>
      </c>
      <c r="AT33" s="178">
        <f t="shared" si="1"/>
        <v>-2</v>
      </c>
      <c r="AU33" s="178">
        <f t="shared" si="1"/>
        <v>-2</v>
      </c>
      <c r="AV33" s="178">
        <f t="shared" si="2"/>
        <v>1</v>
      </c>
      <c r="AW33" s="178">
        <f t="shared" si="2"/>
        <v>0</v>
      </c>
      <c r="AX33" s="179">
        <f t="shared" si="2"/>
        <v>-30</v>
      </c>
      <c r="AY33" s="180">
        <v>49.5</v>
      </c>
      <c r="AZ33" s="181">
        <f t="shared" si="3"/>
        <v>12</v>
      </c>
      <c r="BA33" s="182">
        <f>AY33-AZ33</f>
        <v>37.5</v>
      </c>
      <c r="BB33" s="183" t="str">
        <f t="shared" si="4"/>
        <v>S</v>
      </c>
      <c r="BC33" s="196"/>
      <c r="BD33" s="196"/>
    </row>
    <row r="34" spans="1:56" ht="15.75" customHeight="1" x14ac:dyDescent="0.2">
      <c r="A34" s="59">
        <v>52</v>
      </c>
      <c r="B34" s="60" t="s">
        <v>38</v>
      </c>
      <c r="C34" s="127">
        <v>36578</v>
      </c>
      <c r="D34" s="129" t="s">
        <v>34</v>
      </c>
      <c r="E34" s="126">
        <v>6.3</v>
      </c>
      <c r="F34" s="63">
        <v>110</v>
      </c>
      <c r="G34" s="69">
        <v>110</v>
      </c>
      <c r="H34" s="87">
        <v>130</v>
      </c>
      <c r="I34" s="69">
        <v>120</v>
      </c>
      <c r="J34" s="69">
        <v>150</v>
      </c>
      <c r="K34" s="69">
        <v>120</v>
      </c>
      <c r="L34" s="69">
        <v>130</v>
      </c>
      <c r="M34" s="69">
        <v>100</v>
      </c>
      <c r="N34" s="88">
        <v>105</v>
      </c>
      <c r="O34" s="63">
        <v>384</v>
      </c>
      <c r="P34" s="117">
        <v>229</v>
      </c>
      <c r="Q34" s="69">
        <v>206</v>
      </c>
      <c r="R34" s="69">
        <v>199</v>
      </c>
      <c r="S34" s="69">
        <v>196</v>
      </c>
      <c r="T34" s="69">
        <v>208</v>
      </c>
      <c r="U34" s="69">
        <v>210</v>
      </c>
      <c r="V34" s="69">
        <v>205</v>
      </c>
      <c r="W34" s="88">
        <v>184</v>
      </c>
      <c r="X34" s="92">
        <v>71</v>
      </c>
      <c r="Y34" s="93">
        <v>74</v>
      </c>
      <c r="Z34" s="93">
        <v>75</v>
      </c>
      <c r="AA34" s="93">
        <v>77</v>
      </c>
      <c r="AB34" s="93">
        <v>83</v>
      </c>
      <c r="AC34" s="93">
        <v>80</v>
      </c>
      <c r="AD34" s="93">
        <v>83</v>
      </c>
      <c r="AE34" s="93">
        <v>75</v>
      </c>
      <c r="AF34" s="120">
        <v>76</v>
      </c>
      <c r="AG34" s="169"/>
      <c r="AH34" s="198"/>
      <c r="AI34" s="170"/>
      <c r="AJ34" s="172">
        <f t="shared" si="0"/>
        <v>0</v>
      </c>
      <c r="AK34" s="172">
        <f t="shared" si="0"/>
        <v>-1.5075376884422109</v>
      </c>
      <c r="AL34" s="172">
        <f t="shared" si="0"/>
        <v>4.5226130653266337</v>
      </c>
      <c r="AM34" s="172">
        <f t="shared" si="5"/>
        <v>5.5276381909547743</v>
      </c>
      <c r="AN34" s="172">
        <f t="shared" si="5"/>
        <v>3.0150753768844218</v>
      </c>
      <c r="AO34" s="174">
        <f>(W34-$R34)/$R34*100</f>
        <v>-7.5376884422110546</v>
      </c>
      <c r="AP34" s="175"/>
      <c r="AQ34" s="176"/>
      <c r="AR34" s="177"/>
      <c r="AS34" s="178">
        <f t="shared" si="1"/>
        <v>0</v>
      </c>
      <c r="AT34" s="178">
        <f t="shared" si="1"/>
        <v>6</v>
      </c>
      <c r="AU34" s="178">
        <f t="shared" si="1"/>
        <v>3</v>
      </c>
      <c r="AV34" s="178">
        <f t="shared" si="2"/>
        <v>6</v>
      </c>
      <c r="AW34" s="178">
        <f t="shared" si="2"/>
        <v>-2</v>
      </c>
      <c r="AX34" s="178">
        <f t="shared" si="2"/>
        <v>-1</v>
      </c>
      <c r="AY34" s="189" t="s">
        <v>46</v>
      </c>
      <c r="AZ34" s="181">
        <f t="shared" si="3"/>
        <v>12</v>
      </c>
      <c r="BA34" s="190"/>
      <c r="BB34" s="183" t="str">
        <f t="shared" si="4"/>
        <v>S</v>
      </c>
      <c r="BC34" s="199"/>
      <c r="BD34" s="199"/>
    </row>
    <row r="35" spans="1:56" ht="15.75" customHeight="1" x14ac:dyDescent="0.2">
      <c r="A35" s="59">
        <v>54</v>
      </c>
      <c r="B35" s="60" t="s">
        <v>38</v>
      </c>
      <c r="C35" s="127">
        <v>36632</v>
      </c>
      <c r="D35" s="129" t="s">
        <v>34</v>
      </c>
      <c r="E35" s="128"/>
      <c r="F35" s="63">
        <v>150</v>
      </c>
      <c r="G35" s="69">
        <v>140</v>
      </c>
      <c r="H35" s="87">
        <v>142</v>
      </c>
      <c r="I35" s="69">
        <v>142</v>
      </c>
      <c r="J35" s="69">
        <v>141</v>
      </c>
      <c r="K35" s="69">
        <v>130</v>
      </c>
      <c r="L35" s="69">
        <v>152</v>
      </c>
      <c r="M35" s="85">
        <v>122</v>
      </c>
      <c r="N35" s="103"/>
      <c r="O35" s="121">
        <v>478</v>
      </c>
      <c r="P35" s="72"/>
      <c r="Q35" s="67">
        <v>480</v>
      </c>
      <c r="R35" s="69">
        <v>480</v>
      </c>
      <c r="S35" s="69">
        <v>486</v>
      </c>
      <c r="T35" s="69">
        <v>515</v>
      </c>
      <c r="U35" s="69">
        <v>398</v>
      </c>
      <c r="V35" s="85">
        <v>547</v>
      </c>
      <c r="W35" s="103"/>
      <c r="X35" s="92">
        <v>43</v>
      </c>
      <c r="Y35" s="93">
        <v>36</v>
      </c>
      <c r="Z35" s="93">
        <v>49</v>
      </c>
      <c r="AA35" s="93">
        <v>50</v>
      </c>
      <c r="AB35" s="93">
        <v>47</v>
      </c>
      <c r="AC35" s="93">
        <v>39</v>
      </c>
      <c r="AD35" s="93">
        <v>27</v>
      </c>
      <c r="AE35" s="93">
        <v>58</v>
      </c>
      <c r="AF35" s="111"/>
      <c r="AG35" s="200"/>
      <c r="AH35" s="72"/>
      <c r="AI35" s="201"/>
      <c r="AJ35" s="202"/>
      <c r="AK35" s="202"/>
      <c r="AL35" s="202"/>
      <c r="AM35" s="202"/>
      <c r="AN35" s="203"/>
      <c r="AO35" s="204"/>
      <c r="AP35" s="205"/>
      <c r="AQ35" s="95"/>
      <c r="AR35" s="95"/>
      <c r="AS35" s="206"/>
      <c r="AT35" s="206"/>
      <c r="AU35" s="206"/>
      <c r="AV35" s="206"/>
      <c r="AW35" s="206"/>
      <c r="AX35" s="207"/>
      <c r="AY35" s="208"/>
      <c r="AZ35" s="209"/>
      <c r="BA35" s="209"/>
      <c r="BB35" s="210"/>
      <c r="BC35" s="109" t="s">
        <v>36</v>
      </c>
      <c r="BD35" s="110"/>
    </row>
    <row r="36" spans="1:56" ht="14.75" customHeight="1" x14ac:dyDescent="0.2">
      <c r="A36" s="59">
        <v>56</v>
      </c>
      <c r="B36" s="60" t="s">
        <v>38</v>
      </c>
      <c r="C36" s="127">
        <v>36621</v>
      </c>
      <c r="D36" s="129" t="s">
        <v>31</v>
      </c>
      <c r="E36" s="130">
        <v>10.3</v>
      </c>
      <c r="F36" s="63">
        <v>140</v>
      </c>
      <c r="G36" s="69">
        <v>160</v>
      </c>
      <c r="H36" s="87">
        <v>180</v>
      </c>
      <c r="I36" s="69">
        <v>142</v>
      </c>
      <c r="J36" s="69">
        <v>154</v>
      </c>
      <c r="K36" s="69">
        <v>158</v>
      </c>
      <c r="L36" s="69">
        <v>160</v>
      </c>
      <c r="M36" s="85">
        <v>160</v>
      </c>
      <c r="N36" s="103"/>
      <c r="O36" s="63">
        <v>505</v>
      </c>
      <c r="P36" s="64">
        <v>413</v>
      </c>
      <c r="Q36" s="69">
        <v>368</v>
      </c>
      <c r="R36" s="69">
        <v>364</v>
      </c>
      <c r="S36" s="69">
        <v>452</v>
      </c>
      <c r="T36" s="69">
        <v>642</v>
      </c>
      <c r="U36" s="69">
        <v>396</v>
      </c>
      <c r="V36" s="85">
        <v>417</v>
      </c>
      <c r="W36" s="103"/>
      <c r="X36" s="92">
        <v>42</v>
      </c>
      <c r="Y36" s="93">
        <v>48</v>
      </c>
      <c r="Z36" s="93">
        <v>54</v>
      </c>
      <c r="AA36" s="93">
        <v>59</v>
      </c>
      <c r="AB36" s="93">
        <v>49</v>
      </c>
      <c r="AC36" s="93">
        <v>51</v>
      </c>
      <c r="AD36" s="93">
        <v>53</v>
      </c>
      <c r="AE36" s="93">
        <v>63</v>
      </c>
      <c r="AF36" s="111"/>
      <c r="AG36" s="169"/>
      <c r="AH36" s="211"/>
      <c r="AI36" s="170"/>
      <c r="AJ36" s="172">
        <f t="shared" ref="AJ36:AN39" si="6">(R36-$R36)/$R36*100</f>
        <v>0</v>
      </c>
      <c r="AK36" s="193">
        <f t="shared" si="6"/>
        <v>24.175824175824175</v>
      </c>
      <c r="AL36" s="172">
        <f t="shared" si="6"/>
        <v>76.373626373626365</v>
      </c>
      <c r="AM36" s="172">
        <f t="shared" si="6"/>
        <v>8.791208791208792</v>
      </c>
      <c r="AN36" s="172">
        <f t="shared" si="6"/>
        <v>14.560439560439562</v>
      </c>
      <c r="AO36" s="212"/>
      <c r="AP36" s="175"/>
      <c r="AQ36" s="176"/>
      <c r="AR36" s="177"/>
      <c r="AS36" s="178">
        <f t="shared" ref="AS36:AW39" si="7">(AA36-$AA36)</f>
        <v>0</v>
      </c>
      <c r="AT36" s="179">
        <f t="shared" si="7"/>
        <v>-10</v>
      </c>
      <c r="AU36" s="178">
        <f t="shared" si="7"/>
        <v>-8</v>
      </c>
      <c r="AV36" s="178">
        <f t="shared" si="7"/>
        <v>-6</v>
      </c>
      <c r="AW36" s="178">
        <f t="shared" si="7"/>
        <v>4</v>
      </c>
      <c r="AX36" s="213"/>
      <c r="AY36" s="181">
        <v>4.5</v>
      </c>
      <c r="AZ36" s="181">
        <f t="shared" ref="AZ36:AZ42" si="8">12/(1+0.54*MAX($E36-7,0)+0.015*MAX(H36-140,0))</f>
        <v>3.5481963335304547</v>
      </c>
      <c r="BA36" s="182">
        <f>AY36-AZ36</f>
        <v>0.95180366646954528</v>
      </c>
      <c r="BB36" s="183" t="str">
        <f t="shared" ref="BB36:BB42" si="9">IF($AY36&gt;$AZ36,"S",IF(AY36&lt;AZ36,"US",""))</f>
        <v>S</v>
      </c>
      <c r="BC36" s="185"/>
      <c r="BD36" s="185"/>
    </row>
    <row r="37" spans="1:56" ht="14.75" customHeight="1" x14ac:dyDescent="0.2">
      <c r="A37" s="59">
        <v>66</v>
      </c>
      <c r="B37" s="60" t="s">
        <v>38</v>
      </c>
      <c r="C37" s="127">
        <v>36625</v>
      </c>
      <c r="D37" s="129" t="s">
        <v>34</v>
      </c>
      <c r="E37" s="62">
        <v>5.9</v>
      </c>
      <c r="F37" s="63">
        <v>148</v>
      </c>
      <c r="G37" s="69">
        <v>138</v>
      </c>
      <c r="H37" s="87">
        <v>140</v>
      </c>
      <c r="I37" s="69">
        <v>150</v>
      </c>
      <c r="J37" s="69">
        <v>146</v>
      </c>
      <c r="K37" s="69">
        <v>130</v>
      </c>
      <c r="L37" s="69">
        <v>142</v>
      </c>
      <c r="M37" s="69">
        <v>136</v>
      </c>
      <c r="N37" s="124">
        <v>138</v>
      </c>
      <c r="O37" s="63">
        <v>643</v>
      </c>
      <c r="P37" s="69">
        <v>342</v>
      </c>
      <c r="Q37" s="69">
        <v>404</v>
      </c>
      <c r="R37" s="69">
        <v>328</v>
      </c>
      <c r="S37" s="69">
        <v>302</v>
      </c>
      <c r="T37" s="69">
        <v>576</v>
      </c>
      <c r="U37" s="69">
        <v>368</v>
      </c>
      <c r="V37" s="69">
        <v>271</v>
      </c>
      <c r="W37" s="124">
        <v>264</v>
      </c>
      <c r="X37" s="92">
        <v>68</v>
      </c>
      <c r="Y37" s="93">
        <v>73</v>
      </c>
      <c r="Z37" s="93">
        <v>82</v>
      </c>
      <c r="AA37" s="93">
        <v>79</v>
      </c>
      <c r="AB37" s="93">
        <v>84</v>
      </c>
      <c r="AC37" s="93">
        <v>77</v>
      </c>
      <c r="AD37" s="93">
        <v>82</v>
      </c>
      <c r="AE37" s="93">
        <v>77</v>
      </c>
      <c r="AF37" s="120">
        <v>82</v>
      </c>
      <c r="AG37" s="169"/>
      <c r="AH37" s="186"/>
      <c r="AI37" s="170"/>
      <c r="AJ37" s="172">
        <f t="shared" si="6"/>
        <v>0</v>
      </c>
      <c r="AK37" s="172">
        <f t="shared" si="6"/>
        <v>-7.9268292682926829</v>
      </c>
      <c r="AL37" s="173">
        <f t="shared" si="6"/>
        <v>75.609756097560975</v>
      </c>
      <c r="AM37" s="172">
        <f t="shared" si="6"/>
        <v>12.195121951219512</v>
      </c>
      <c r="AN37" s="172">
        <f t="shared" si="6"/>
        <v>-17.378048780487802</v>
      </c>
      <c r="AO37" s="174">
        <f>(W37-$R37)/$R37*100</f>
        <v>-19.512195121951219</v>
      </c>
      <c r="AP37" s="175"/>
      <c r="AQ37" s="176"/>
      <c r="AR37" s="177"/>
      <c r="AS37" s="178">
        <f t="shared" si="7"/>
        <v>0</v>
      </c>
      <c r="AT37" s="178">
        <f t="shared" si="7"/>
        <v>5</v>
      </c>
      <c r="AU37" s="178">
        <f t="shared" si="7"/>
        <v>-2</v>
      </c>
      <c r="AV37" s="178">
        <f t="shared" si="7"/>
        <v>3</v>
      </c>
      <c r="AW37" s="178">
        <f t="shared" si="7"/>
        <v>-2</v>
      </c>
      <c r="AX37" s="178">
        <f>(AF37-$AA37)</f>
        <v>3</v>
      </c>
      <c r="AY37" s="180">
        <v>9</v>
      </c>
      <c r="AZ37" s="181">
        <f t="shared" si="8"/>
        <v>12</v>
      </c>
      <c r="BA37" s="182">
        <f>AY37-AZ37</f>
        <v>-3</v>
      </c>
      <c r="BB37" s="183" t="str">
        <f t="shared" si="9"/>
        <v>US</v>
      </c>
      <c r="BC37" s="196"/>
      <c r="BD37" s="196"/>
    </row>
    <row r="38" spans="1:56" ht="14.75" customHeight="1" x14ac:dyDescent="0.2">
      <c r="A38" s="59">
        <v>75</v>
      </c>
      <c r="B38" s="60" t="s">
        <v>38</v>
      </c>
      <c r="C38" s="127">
        <v>36600</v>
      </c>
      <c r="D38" s="129" t="s">
        <v>31</v>
      </c>
      <c r="E38" s="62">
        <v>6.2</v>
      </c>
      <c r="F38" s="63">
        <v>132</v>
      </c>
      <c r="G38" s="69">
        <v>132</v>
      </c>
      <c r="H38" s="87">
        <v>128</v>
      </c>
      <c r="I38" s="69">
        <v>126</v>
      </c>
      <c r="J38" s="69">
        <v>134</v>
      </c>
      <c r="K38" s="69">
        <v>118</v>
      </c>
      <c r="L38" s="69">
        <v>118</v>
      </c>
      <c r="M38" s="69">
        <v>122</v>
      </c>
      <c r="N38" s="88">
        <v>144</v>
      </c>
      <c r="O38" s="63">
        <v>313</v>
      </c>
      <c r="P38" s="69">
        <v>219</v>
      </c>
      <c r="Q38" s="69">
        <v>225</v>
      </c>
      <c r="R38" s="69">
        <v>217</v>
      </c>
      <c r="S38" s="69">
        <v>223</v>
      </c>
      <c r="T38" s="69">
        <v>219</v>
      </c>
      <c r="U38" s="69">
        <v>232</v>
      </c>
      <c r="V38" s="69">
        <v>212</v>
      </c>
      <c r="W38" s="88">
        <v>210</v>
      </c>
      <c r="X38" s="92">
        <v>71</v>
      </c>
      <c r="Y38" s="93">
        <v>69</v>
      </c>
      <c r="Z38" s="93">
        <v>70</v>
      </c>
      <c r="AA38" s="93">
        <v>69</v>
      </c>
      <c r="AB38" s="93">
        <v>72</v>
      </c>
      <c r="AC38" s="93">
        <v>72</v>
      </c>
      <c r="AD38" s="93">
        <v>73</v>
      </c>
      <c r="AE38" s="93">
        <v>72</v>
      </c>
      <c r="AF38" s="120">
        <v>74</v>
      </c>
      <c r="AG38" s="169"/>
      <c r="AH38" s="186"/>
      <c r="AI38" s="170"/>
      <c r="AJ38" s="172">
        <f t="shared" si="6"/>
        <v>0</v>
      </c>
      <c r="AK38" s="172">
        <f t="shared" si="6"/>
        <v>2.7649769585253456</v>
      </c>
      <c r="AL38" s="172">
        <f t="shared" si="6"/>
        <v>0.92165898617511521</v>
      </c>
      <c r="AM38" s="172">
        <f t="shared" si="6"/>
        <v>6.9124423963133648</v>
      </c>
      <c r="AN38" s="172">
        <f t="shared" si="6"/>
        <v>-2.3041474654377883</v>
      </c>
      <c r="AO38" s="174">
        <f>(W38-$R38)/$R38*100</f>
        <v>-3.225806451612903</v>
      </c>
      <c r="AP38" s="175"/>
      <c r="AQ38" s="176"/>
      <c r="AR38" s="177"/>
      <c r="AS38" s="178">
        <f t="shared" si="7"/>
        <v>0</v>
      </c>
      <c r="AT38" s="178">
        <f t="shared" si="7"/>
        <v>3</v>
      </c>
      <c r="AU38" s="178">
        <f t="shared" si="7"/>
        <v>3</v>
      </c>
      <c r="AV38" s="178">
        <f t="shared" si="7"/>
        <v>4</v>
      </c>
      <c r="AW38" s="178">
        <f t="shared" si="7"/>
        <v>3</v>
      </c>
      <c r="AX38" s="178">
        <f>(AF38-$AA38)</f>
        <v>5</v>
      </c>
      <c r="AY38" s="189" t="s">
        <v>46</v>
      </c>
      <c r="AZ38" s="181">
        <f t="shared" si="8"/>
        <v>12</v>
      </c>
      <c r="BA38" s="190"/>
      <c r="BB38" s="183" t="str">
        <f t="shared" si="9"/>
        <v>S</v>
      </c>
      <c r="BC38" s="196"/>
      <c r="BD38" s="196"/>
    </row>
    <row r="39" spans="1:56" ht="14.75" customHeight="1" x14ac:dyDescent="0.2">
      <c r="A39" s="59">
        <v>83</v>
      </c>
      <c r="B39" s="60" t="s">
        <v>38</v>
      </c>
      <c r="C39" s="127">
        <v>36593</v>
      </c>
      <c r="D39" s="129" t="s">
        <v>34</v>
      </c>
      <c r="E39" s="62">
        <v>9.9</v>
      </c>
      <c r="F39" s="63">
        <v>150</v>
      </c>
      <c r="G39" s="69">
        <v>110</v>
      </c>
      <c r="H39" s="87">
        <v>130</v>
      </c>
      <c r="I39" s="69">
        <v>140</v>
      </c>
      <c r="J39" s="117">
        <v>120</v>
      </c>
      <c r="K39" s="69">
        <v>110</v>
      </c>
      <c r="L39" s="69">
        <v>145</v>
      </c>
      <c r="M39" s="85">
        <v>152</v>
      </c>
      <c r="N39" s="103"/>
      <c r="O39" s="63">
        <v>310</v>
      </c>
      <c r="P39" s="69">
        <v>275</v>
      </c>
      <c r="Q39" s="69">
        <v>247</v>
      </c>
      <c r="R39" s="69">
        <v>236</v>
      </c>
      <c r="S39" s="117">
        <v>233</v>
      </c>
      <c r="T39" s="69">
        <v>237</v>
      </c>
      <c r="U39" s="69">
        <v>252</v>
      </c>
      <c r="V39" s="65">
        <v>291</v>
      </c>
      <c r="W39" s="103"/>
      <c r="X39" s="92">
        <v>62</v>
      </c>
      <c r="Y39" s="93">
        <v>61</v>
      </c>
      <c r="Z39" s="93">
        <v>67</v>
      </c>
      <c r="AA39" s="93">
        <v>70</v>
      </c>
      <c r="AB39" s="93">
        <v>74</v>
      </c>
      <c r="AC39" s="93">
        <v>74</v>
      </c>
      <c r="AD39" s="93">
        <v>73</v>
      </c>
      <c r="AE39" s="93">
        <v>72</v>
      </c>
      <c r="AF39" s="111"/>
      <c r="AG39" s="169"/>
      <c r="AH39" s="186"/>
      <c r="AI39" s="170"/>
      <c r="AJ39" s="172">
        <f t="shared" si="6"/>
        <v>0</v>
      </c>
      <c r="AK39" s="172">
        <f t="shared" si="6"/>
        <v>-1.2711864406779663</v>
      </c>
      <c r="AL39" s="172">
        <f t="shared" si="6"/>
        <v>0.42372881355932202</v>
      </c>
      <c r="AM39" s="172">
        <f t="shared" si="6"/>
        <v>6.7796610169491522</v>
      </c>
      <c r="AN39" s="193">
        <f t="shared" si="6"/>
        <v>23.305084745762709</v>
      </c>
      <c r="AO39" s="214"/>
      <c r="AP39" s="175"/>
      <c r="AQ39" s="176"/>
      <c r="AR39" s="177"/>
      <c r="AS39" s="178">
        <f t="shared" si="7"/>
        <v>0</v>
      </c>
      <c r="AT39" s="178">
        <f t="shared" si="7"/>
        <v>4</v>
      </c>
      <c r="AU39" s="178">
        <f t="shared" si="7"/>
        <v>4</v>
      </c>
      <c r="AV39" s="178">
        <f t="shared" si="7"/>
        <v>3</v>
      </c>
      <c r="AW39" s="178">
        <f t="shared" si="7"/>
        <v>2</v>
      </c>
      <c r="AX39" s="215"/>
      <c r="AY39" s="181">
        <v>26.5</v>
      </c>
      <c r="AZ39" s="181">
        <f t="shared" si="8"/>
        <v>4.6765393608729537</v>
      </c>
      <c r="BA39" s="182">
        <f>AY39-AZ39</f>
        <v>21.823460639127045</v>
      </c>
      <c r="BB39" s="183" t="str">
        <f t="shared" si="9"/>
        <v>S</v>
      </c>
      <c r="BC39" s="196"/>
      <c r="BD39" s="196"/>
    </row>
    <row r="40" spans="1:56" ht="14.75" customHeight="1" x14ac:dyDescent="0.2">
      <c r="A40" s="59">
        <v>87</v>
      </c>
      <c r="B40" s="60" t="s">
        <v>38</v>
      </c>
      <c r="C40" s="127">
        <v>36596</v>
      </c>
      <c r="D40" s="129" t="s">
        <v>34</v>
      </c>
      <c r="E40" s="62">
        <v>8.9</v>
      </c>
      <c r="F40" s="63">
        <v>127</v>
      </c>
      <c r="G40" s="117">
        <v>114</v>
      </c>
      <c r="H40" s="87">
        <v>116</v>
      </c>
      <c r="I40" s="85">
        <v>116</v>
      </c>
      <c r="J40" s="72"/>
      <c r="K40" s="67">
        <v>112</v>
      </c>
      <c r="L40" s="69">
        <v>133</v>
      </c>
      <c r="M40" s="69">
        <v>125</v>
      </c>
      <c r="N40" s="119">
        <v>126</v>
      </c>
      <c r="O40" s="63">
        <v>368</v>
      </c>
      <c r="P40" s="117">
        <v>381</v>
      </c>
      <c r="Q40" s="69">
        <v>353</v>
      </c>
      <c r="R40" s="85">
        <v>376</v>
      </c>
      <c r="S40" s="72"/>
      <c r="T40" s="67">
        <v>365</v>
      </c>
      <c r="U40" s="85">
        <v>329</v>
      </c>
      <c r="V40" s="72"/>
      <c r="W40" s="103"/>
      <c r="X40" s="92">
        <v>29</v>
      </c>
      <c r="Y40" s="93">
        <v>37</v>
      </c>
      <c r="Z40" s="93">
        <v>34</v>
      </c>
      <c r="AA40" s="93">
        <v>36</v>
      </c>
      <c r="AB40" s="95"/>
      <c r="AC40" s="93">
        <v>30</v>
      </c>
      <c r="AD40" s="93">
        <v>34</v>
      </c>
      <c r="AE40" s="93">
        <v>26</v>
      </c>
      <c r="AF40" s="120">
        <v>15</v>
      </c>
      <c r="AG40" s="169"/>
      <c r="AH40" s="186"/>
      <c r="AI40" s="170"/>
      <c r="AJ40" s="172">
        <f>(R40-$R40)/$R40*100</f>
        <v>0</v>
      </c>
      <c r="AK40" s="216"/>
      <c r="AL40" s="172">
        <f t="shared" ref="AL40:AM42" si="10">(T40-$R40)/$R40*100</f>
        <v>-2.9255319148936172</v>
      </c>
      <c r="AM40" s="172">
        <f t="shared" si="10"/>
        <v>-12.5</v>
      </c>
      <c r="AN40" s="188"/>
      <c r="AO40" s="101"/>
      <c r="AP40" s="175"/>
      <c r="AQ40" s="176"/>
      <c r="AR40" s="177"/>
      <c r="AS40" s="178">
        <f>(AA40-$AA40)</f>
        <v>0</v>
      </c>
      <c r="AT40" s="217"/>
      <c r="AU40" s="179">
        <f>(AC40-$AA40)</f>
        <v>-6</v>
      </c>
      <c r="AV40" s="178">
        <f>(AD40-$AA40)</f>
        <v>-2</v>
      </c>
      <c r="AW40" s="178">
        <f>(AE40-$AA40)</f>
        <v>-10</v>
      </c>
      <c r="AX40" s="178">
        <f>(AF40-$AA40)</f>
        <v>-21</v>
      </c>
      <c r="AY40" s="180">
        <v>9</v>
      </c>
      <c r="AZ40" s="181">
        <f t="shared" si="8"/>
        <v>5.9230009871668301</v>
      </c>
      <c r="BA40" s="182">
        <f>AY40-AZ40</f>
        <v>3.0769990128331699</v>
      </c>
      <c r="BB40" s="183" t="str">
        <f t="shared" si="9"/>
        <v>S</v>
      </c>
      <c r="BC40" s="196"/>
      <c r="BD40" s="196"/>
    </row>
    <row r="41" spans="1:56" ht="14.75" customHeight="1" x14ac:dyDescent="0.2">
      <c r="A41" s="59">
        <v>89</v>
      </c>
      <c r="B41" s="60" t="s">
        <v>38</v>
      </c>
      <c r="C41" s="127">
        <v>36631</v>
      </c>
      <c r="D41" s="129" t="s">
        <v>31</v>
      </c>
      <c r="E41" s="62">
        <v>7.7</v>
      </c>
      <c r="F41" s="121">
        <v>140</v>
      </c>
      <c r="G41" s="72"/>
      <c r="H41" s="218">
        <v>120</v>
      </c>
      <c r="I41" s="85">
        <v>160</v>
      </c>
      <c r="J41" s="72"/>
      <c r="K41" s="67">
        <v>140</v>
      </c>
      <c r="L41" s="69">
        <v>140</v>
      </c>
      <c r="M41" s="85">
        <v>140</v>
      </c>
      <c r="N41" s="103"/>
      <c r="O41" s="121">
        <v>520</v>
      </c>
      <c r="P41" s="72"/>
      <c r="Q41" s="67">
        <v>557</v>
      </c>
      <c r="R41" s="69">
        <v>381</v>
      </c>
      <c r="S41" s="64">
        <v>400</v>
      </c>
      <c r="T41" s="69">
        <v>365</v>
      </c>
      <c r="U41" s="69">
        <v>395</v>
      </c>
      <c r="V41" s="71">
        <v>251</v>
      </c>
      <c r="W41" s="103"/>
      <c r="X41" s="219">
        <v>70</v>
      </c>
      <c r="Y41" s="105"/>
      <c r="Z41" s="220">
        <v>65</v>
      </c>
      <c r="AA41" s="220">
        <v>71</v>
      </c>
      <c r="AB41" s="220">
        <v>74</v>
      </c>
      <c r="AC41" s="220">
        <v>71</v>
      </c>
      <c r="AD41" s="220">
        <v>70</v>
      </c>
      <c r="AE41" s="220">
        <v>67</v>
      </c>
      <c r="AF41" s="106"/>
      <c r="AG41" s="169"/>
      <c r="AH41" s="186"/>
      <c r="AI41" s="170"/>
      <c r="AJ41" s="172">
        <f>(R41-$R41)/$R41*100</f>
        <v>0</v>
      </c>
      <c r="AK41" s="172">
        <f>(S41-$R41)/$R41*100</f>
        <v>4.9868766404199478</v>
      </c>
      <c r="AL41" s="172">
        <f t="shared" si="10"/>
        <v>-4.1994750656167978</v>
      </c>
      <c r="AM41" s="172">
        <f t="shared" si="10"/>
        <v>3.674540682414698</v>
      </c>
      <c r="AN41" s="172">
        <f>(V41-$R41)/$R41*100</f>
        <v>-34.120734908136484</v>
      </c>
      <c r="AO41" s="212"/>
      <c r="AP41" s="221"/>
      <c r="AQ41" s="186"/>
      <c r="AR41" s="222"/>
      <c r="AS41" s="178">
        <f>(AA41-$AA41)</f>
        <v>0</v>
      </c>
      <c r="AT41" s="178">
        <f t="shared" ref="AT41:AW42" si="11">(AB41-$AA41)</f>
        <v>3</v>
      </c>
      <c r="AU41" s="178">
        <f t="shared" si="11"/>
        <v>0</v>
      </c>
      <c r="AV41" s="178">
        <f t="shared" si="11"/>
        <v>-1</v>
      </c>
      <c r="AW41" s="178">
        <f t="shared" si="11"/>
        <v>-4</v>
      </c>
      <c r="AX41" s="223"/>
      <c r="AY41" s="194" t="s">
        <v>42</v>
      </c>
      <c r="AZ41" s="181">
        <f t="shared" si="8"/>
        <v>8.7082728592162546</v>
      </c>
      <c r="BA41" s="190"/>
      <c r="BB41" s="183" t="str">
        <f t="shared" si="9"/>
        <v>S</v>
      </c>
      <c r="BC41" s="196"/>
      <c r="BD41" s="196"/>
    </row>
    <row r="42" spans="1:56" ht="15.75" customHeight="1" x14ac:dyDescent="0.2">
      <c r="A42" s="59">
        <v>92</v>
      </c>
      <c r="B42" s="60" t="s">
        <v>38</v>
      </c>
      <c r="C42" s="127">
        <v>36565</v>
      </c>
      <c r="D42" s="129" t="s">
        <v>34</v>
      </c>
      <c r="E42" s="62">
        <v>6</v>
      </c>
      <c r="F42" s="63">
        <v>140</v>
      </c>
      <c r="G42" s="64">
        <v>130</v>
      </c>
      <c r="H42" s="87">
        <v>140</v>
      </c>
      <c r="I42" s="117">
        <v>120</v>
      </c>
      <c r="J42" s="64">
        <v>104</v>
      </c>
      <c r="K42" s="69">
        <v>140</v>
      </c>
      <c r="L42" s="69">
        <v>140</v>
      </c>
      <c r="M42" s="69">
        <v>150</v>
      </c>
      <c r="N42" s="124">
        <v>102</v>
      </c>
      <c r="O42" s="63">
        <v>334</v>
      </c>
      <c r="P42" s="64">
        <v>305</v>
      </c>
      <c r="Q42" s="69">
        <v>304</v>
      </c>
      <c r="R42" s="117">
        <v>302</v>
      </c>
      <c r="S42" s="69">
        <v>280</v>
      </c>
      <c r="T42" s="69">
        <v>305</v>
      </c>
      <c r="U42" s="69">
        <v>289</v>
      </c>
      <c r="V42" s="69">
        <v>288</v>
      </c>
      <c r="W42" s="124">
        <v>369</v>
      </c>
      <c r="X42" s="92">
        <v>71</v>
      </c>
      <c r="Y42" s="93">
        <v>78</v>
      </c>
      <c r="Z42" s="93">
        <v>78</v>
      </c>
      <c r="AA42" s="93">
        <v>78</v>
      </c>
      <c r="AB42" s="93">
        <v>79</v>
      </c>
      <c r="AC42" s="93">
        <v>86</v>
      </c>
      <c r="AD42" s="93">
        <v>79</v>
      </c>
      <c r="AE42" s="93">
        <v>81</v>
      </c>
      <c r="AF42" s="120">
        <v>73</v>
      </c>
      <c r="AG42" s="169"/>
      <c r="AH42" s="186"/>
      <c r="AI42" s="170"/>
      <c r="AJ42" s="172">
        <f>(R42-$R42)/$R42*100</f>
        <v>0</v>
      </c>
      <c r="AK42" s="172">
        <f>(S42-$R42)/$R42*100</f>
        <v>-7.2847682119205297</v>
      </c>
      <c r="AL42" s="172">
        <f t="shared" si="10"/>
        <v>0.99337748344370869</v>
      </c>
      <c r="AM42" s="172">
        <f t="shared" si="10"/>
        <v>-4.3046357615894042</v>
      </c>
      <c r="AN42" s="172">
        <f>(V42-$R42)/$R42*100</f>
        <v>-4.6357615894039732</v>
      </c>
      <c r="AO42" s="197">
        <f>(W42-$R42)/$R42*100</f>
        <v>22.185430463576157</v>
      </c>
      <c r="AP42" s="175"/>
      <c r="AQ42" s="176"/>
      <c r="AR42" s="177"/>
      <c r="AS42" s="178">
        <f>(AA42-$AA42)</f>
        <v>0</v>
      </c>
      <c r="AT42" s="178">
        <f t="shared" si="11"/>
        <v>1</v>
      </c>
      <c r="AU42" s="178">
        <f t="shared" si="11"/>
        <v>8</v>
      </c>
      <c r="AV42" s="178">
        <f t="shared" si="11"/>
        <v>1</v>
      </c>
      <c r="AW42" s="178">
        <f t="shared" si="11"/>
        <v>3</v>
      </c>
      <c r="AX42" s="179">
        <f>(AF42-$AA42)</f>
        <v>-5</v>
      </c>
      <c r="AY42" s="224">
        <v>49.5</v>
      </c>
      <c r="AZ42" s="225">
        <f t="shared" si="8"/>
        <v>12</v>
      </c>
      <c r="BA42" s="226">
        <f>AY42-AZ42</f>
        <v>37.5</v>
      </c>
      <c r="BB42" s="227" t="str">
        <f t="shared" si="9"/>
        <v>S</v>
      </c>
      <c r="BC42" s="199"/>
      <c r="BD42" s="199"/>
    </row>
    <row r="43" spans="1:56" ht="15.75" customHeight="1" x14ac:dyDescent="0.2">
      <c r="A43" s="59">
        <v>94</v>
      </c>
      <c r="B43" s="60" t="s">
        <v>38</v>
      </c>
      <c r="C43" s="127">
        <v>36598</v>
      </c>
      <c r="D43" s="129" t="s">
        <v>34</v>
      </c>
      <c r="E43" s="126">
        <v>7.9</v>
      </c>
      <c r="F43" s="63">
        <v>138</v>
      </c>
      <c r="G43" s="69">
        <v>150</v>
      </c>
      <c r="H43" s="131">
        <v>130</v>
      </c>
      <c r="I43" s="72"/>
      <c r="J43" s="67">
        <v>152</v>
      </c>
      <c r="K43" s="69">
        <v>140</v>
      </c>
      <c r="L43" s="69">
        <v>142</v>
      </c>
      <c r="M43" s="69">
        <v>140</v>
      </c>
      <c r="N43" s="70">
        <v>140</v>
      </c>
      <c r="O43" s="63">
        <v>301</v>
      </c>
      <c r="P43" s="69">
        <v>305</v>
      </c>
      <c r="Q43" s="65">
        <v>289</v>
      </c>
      <c r="R43" s="72"/>
      <c r="S43" s="67">
        <v>288</v>
      </c>
      <c r="T43" s="69">
        <v>237</v>
      </c>
      <c r="U43" s="69">
        <v>253</v>
      </c>
      <c r="V43" s="69">
        <v>200</v>
      </c>
      <c r="W43" s="70">
        <v>236</v>
      </c>
      <c r="X43" s="92">
        <v>26</v>
      </c>
      <c r="Y43" s="93">
        <v>41</v>
      </c>
      <c r="Z43" s="93">
        <v>33</v>
      </c>
      <c r="AA43" s="95"/>
      <c r="AB43" s="93">
        <v>45</v>
      </c>
      <c r="AC43" s="93">
        <v>46</v>
      </c>
      <c r="AD43" s="93">
        <v>38</v>
      </c>
      <c r="AE43" s="93">
        <v>39</v>
      </c>
      <c r="AF43" s="120">
        <v>24</v>
      </c>
      <c r="AG43" s="169"/>
      <c r="AH43" s="186"/>
      <c r="AI43" s="228"/>
      <c r="AJ43" s="229"/>
      <c r="AK43" s="216"/>
      <c r="AL43" s="216"/>
      <c r="AM43" s="216"/>
      <c r="AN43" s="216"/>
      <c r="AO43" s="230"/>
      <c r="AP43" s="175"/>
      <c r="AQ43" s="176"/>
      <c r="AR43" s="176"/>
      <c r="AS43" s="231"/>
      <c r="AT43" s="232"/>
      <c r="AU43" s="232"/>
      <c r="AV43" s="232"/>
      <c r="AW43" s="232"/>
      <c r="AX43" s="232"/>
      <c r="AY43" s="232"/>
      <c r="AZ43" s="232"/>
      <c r="BA43" s="232"/>
      <c r="BB43" s="232"/>
      <c r="BC43" s="233" t="s">
        <v>47</v>
      </c>
      <c r="BD43" s="110"/>
    </row>
    <row r="44" spans="1:56" ht="14.75" customHeight="1" x14ac:dyDescent="0.2">
      <c r="A44" s="59">
        <v>101</v>
      </c>
      <c r="B44" s="60" t="s">
        <v>38</v>
      </c>
      <c r="C44" s="127">
        <v>36611</v>
      </c>
      <c r="D44" s="129" t="s">
        <v>31</v>
      </c>
      <c r="E44" s="234">
        <v>6.8</v>
      </c>
      <c r="F44" s="63">
        <v>142</v>
      </c>
      <c r="G44" s="69">
        <v>157</v>
      </c>
      <c r="H44" s="87">
        <v>172</v>
      </c>
      <c r="I44" s="64">
        <v>167</v>
      </c>
      <c r="J44" s="69">
        <v>138</v>
      </c>
      <c r="K44" s="69">
        <v>160</v>
      </c>
      <c r="L44" s="117">
        <v>145</v>
      </c>
      <c r="M44" s="117">
        <v>142</v>
      </c>
      <c r="N44" s="88">
        <v>168</v>
      </c>
      <c r="O44" s="63">
        <v>324</v>
      </c>
      <c r="P44" s="85">
        <v>234</v>
      </c>
      <c r="Q44" s="72"/>
      <c r="R44" s="86">
        <v>209</v>
      </c>
      <c r="S44" s="69">
        <v>209</v>
      </c>
      <c r="T44" s="69">
        <v>202</v>
      </c>
      <c r="U44" s="117">
        <v>238</v>
      </c>
      <c r="V44" s="117">
        <v>210</v>
      </c>
      <c r="W44" s="88">
        <v>167</v>
      </c>
      <c r="X44" s="92">
        <v>72</v>
      </c>
      <c r="Y44" s="93">
        <v>85</v>
      </c>
      <c r="Z44" s="93">
        <v>85</v>
      </c>
      <c r="AA44" s="93">
        <v>82</v>
      </c>
      <c r="AB44" s="93">
        <v>86</v>
      </c>
      <c r="AC44" s="93">
        <v>88</v>
      </c>
      <c r="AD44" s="93">
        <v>83</v>
      </c>
      <c r="AE44" s="93">
        <v>82</v>
      </c>
      <c r="AF44" s="120">
        <v>84</v>
      </c>
      <c r="AG44" s="169"/>
      <c r="AH44" s="186"/>
      <c r="AI44" s="170"/>
      <c r="AJ44" s="172">
        <f t="shared" ref="AJ44:AO44" si="12">(R44-$R44)/$R44*100</f>
        <v>0</v>
      </c>
      <c r="AK44" s="172">
        <f t="shared" si="12"/>
        <v>0</v>
      </c>
      <c r="AL44" s="172">
        <f t="shared" si="12"/>
        <v>-3.3492822966507179</v>
      </c>
      <c r="AM44" s="193">
        <f t="shared" si="12"/>
        <v>13.875598086124402</v>
      </c>
      <c r="AN44" s="172">
        <f t="shared" si="12"/>
        <v>0.4784688995215311</v>
      </c>
      <c r="AO44" s="174">
        <f t="shared" si="12"/>
        <v>-20.095693779904305</v>
      </c>
      <c r="AP44" s="175"/>
      <c r="AQ44" s="176"/>
      <c r="AR44" s="177"/>
      <c r="AS44" s="178">
        <f t="shared" ref="AS44:AX44" si="13">(AA44-$AA44)</f>
        <v>0</v>
      </c>
      <c r="AT44" s="178">
        <f t="shared" si="13"/>
        <v>4</v>
      </c>
      <c r="AU44" s="178">
        <f t="shared" si="13"/>
        <v>6</v>
      </c>
      <c r="AV44" s="178">
        <f t="shared" si="13"/>
        <v>1</v>
      </c>
      <c r="AW44" s="178">
        <f t="shared" si="13"/>
        <v>0</v>
      </c>
      <c r="AX44" s="178">
        <f t="shared" si="13"/>
        <v>2</v>
      </c>
      <c r="AY44" s="235">
        <v>19</v>
      </c>
      <c r="AZ44" s="236">
        <f>12/(1+0.54*MAX($E44-7,0)+0.015*MAX(H44-140,0))</f>
        <v>8.1081081081081088</v>
      </c>
      <c r="BA44" s="237">
        <f>AY44-AZ44</f>
        <v>10.891891891891891</v>
      </c>
      <c r="BB44" s="238" t="str">
        <f>IF($AY44&gt;$AZ44,"S",IF(AY44&lt;AZ44,"US",""))</f>
        <v>S</v>
      </c>
      <c r="BC44" s="185"/>
      <c r="BD44" s="185"/>
    </row>
    <row r="45" spans="1:56" ht="14.75" customHeight="1" x14ac:dyDescent="0.2">
      <c r="A45" s="59">
        <v>117</v>
      </c>
      <c r="B45" s="60" t="s">
        <v>38</v>
      </c>
      <c r="C45" s="127">
        <v>36612</v>
      </c>
      <c r="D45" s="129" t="s">
        <v>31</v>
      </c>
      <c r="E45" s="130">
        <v>5.6</v>
      </c>
      <c r="F45" s="63">
        <v>116</v>
      </c>
      <c r="G45" s="69">
        <v>110</v>
      </c>
      <c r="H45" s="87">
        <v>130</v>
      </c>
      <c r="I45" s="69">
        <v>122</v>
      </c>
      <c r="J45" s="69">
        <v>130</v>
      </c>
      <c r="K45" s="85">
        <v>122</v>
      </c>
      <c r="L45" s="72"/>
      <c r="M45" s="72"/>
      <c r="N45" s="103"/>
      <c r="O45" s="63">
        <v>330</v>
      </c>
      <c r="P45" s="117">
        <v>371</v>
      </c>
      <c r="Q45" s="89">
        <v>449</v>
      </c>
      <c r="R45" s="69">
        <v>498</v>
      </c>
      <c r="S45" s="69">
        <v>497</v>
      </c>
      <c r="T45" s="85">
        <v>569</v>
      </c>
      <c r="U45" s="72"/>
      <c r="V45" s="72"/>
      <c r="W45" s="103"/>
      <c r="X45" s="92">
        <v>70</v>
      </c>
      <c r="Y45" s="93">
        <v>69</v>
      </c>
      <c r="Z45" s="93">
        <v>63</v>
      </c>
      <c r="AA45" s="93">
        <v>71</v>
      </c>
      <c r="AB45" s="93">
        <v>70</v>
      </c>
      <c r="AC45" s="93">
        <v>67</v>
      </c>
      <c r="AD45" s="95"/>
      <c r="AE45" s="95"/>
      <c r="AF45" s="111"/>
      <c r="AG45" s="169"/>
      <c r="AH45" s="186"/>
      <c r="AI45" s="170"/>
      <c r="AJ45" s="172">
        <f t="shared" ref="AJ45:AL47" si="14">(R45-$R45)/$R45*100</f>
        <v>0</v>
      </c>
      <c r="AK45" s="172">
        <f t="shared" si="14"/>
        <v>-0.20080321285140559</v>
      </c>
      <c r="AL45" s="193">
        <f t="shared" si="14"/>
        <v>14.257028112449799</v>
      </c>
      <c r="AM45" s="239"/>
      <c r="AN45" s="240"/>
      <c r="AO45" s="241"/>
      <c r="AP45" s="175"/>
      <c r="AQ45" s="176"/>
      <c r="AR45" s="177"/>
      <c r="AS45" s="178">
        <f t="shared" ref="AS45:AU48" si="15">(AA45-$AA45)</f>
        <v>0</v>
      </c>
      <c r="AT45" s="178">
        <f t="shared" si="15"/>
        <v>-1</v>
      </c>
      <c r="AU45" s="178">
        <f t="shared" si="15"/>
        <v>-4</v>
      </c>
      <c r="AV45" s="242"/>
      <c r="AW45" s="206"/>
      <c r="AX45" s="243"/>
      <c r="AY45" s="181">
        <v>9</v>
      </c>
      <c r="AZ45" s="181">
        <f>12/(1+0.54*MAX($E45-7,0)+0.015*MAX(H45-140,0))</f>
        <v>12</v>
      </c>
      <c r="BA45" s="182">
        <f>AY45-AZ45</f>
        <v>-3</v>
      </c>
      <c r="BB45" s="183" t="str">
        <f>IF($AY45&gt;$AZ45,"S",IF(AY45&lt;AZ45,"US",""))</f>
        <v>US</v>
      </c>
      <c r="BC45" s="196"/>
      <c r="BD45" s="196"/>
    </row>
    <row r="46" spans="1:56" ht="14.75" customHeight="1" x14ac:dyDescent="0.2">
      <c r="A46" s="59">
        <v>119</v>
      </c>
      <c r="B46" s="60" t="s">
        <v>38</v>
      </c>
      <c r="C46" s="127">
        <v>36627</v>
      </c>
      <c r="D46" s="129" t="s">
        <v>34</v>
      </c>
      <c r="E46" s="62">
        <v>9.5</v>
      </c>
      <c r="F46" s="63">
        <v>132</v>
      </c>
      <c r="G46" s="69">
        <v>124</v>
      </c>
      <c r="H46" s="87">
        <v>130</v>
      </c>
      <c r="I46" s="69">
        <v>152</v>
      </c>
      <c r="J46" s="69">
        <v>136</v>
      </c>
      <c r="K46" s="69">
        <v>132</v>
      </c>
      <c r="L46" s="64">
        <v>140</v>
      </c>
      <c r="M46" s="64">
        <v>150</v>
      </c>
      <c r="N46" s="124">
        <v>150</v>
      </c>
      <c r="O46" s="121">
        <v>285</v>
      </c>
      <c r="P46" s="72"/>
      <c r="Q46" s="72"/>
      <c r="R46" s="67">
        <v>283</v>
      </c>
      <c r="S46" s="69">
        <v>196</v>
      </c>
      <c r="T46" s="69">
        <v>259</v>
      </c>
      <c r="U46" s="71">
        <v>248</v>
      </c>
      <c r="V46" s="72"/>
      <c r="W46" s="244">
        <v>220</v>
      </c>
      <c r="X46" s="92">
        <v>63</v>
      </c>
      <c r="Y46" s="93">
        <v>47</v>
      </c>
      <c r="Z46" s="93">
        <v>58</v>
      </c>
      <c r="AA46" s="93">
        <v>58</v>
      </c>
      <c r="AB46" s="93">
        <v>64</v>
      </c>
      <c r="AC46" s="93">
        <v>75</v>
      </c>
      <c r="AD46" s="93">
        <v>69</v>
      </c>
      <c r="AE46" s="93">
        <v>72</v>
      </c>
      <c r="AF46" s="120">
        <v>62</v>
      </c>
      <c r="AG46" s="169"/>
      <c r="AH46" s="186"/>
      <c r="AI46" s="170"/>
      <c r="AJ46" s="172">
        <f t="shared" si="14"/>
        <v>0</v>
      </c>
      <c r="AK46" s="172">
        <f t="shared" si="14"/>
        <v>-30.742049469964666</v>
      </c>
      <c r="AL46" s="172">
        <f t="shared" si="14"/>
        <v>-8.4805653710247348</v>
      </c>
      <c r="AM46" s="245">
        <f>(U46-$R46)/$R46*100</f>
        <v>-12.367491166077739</v>
      </c>
      <c r="AN46" s="246"/>
      <c r="AO46" s="247">
        <f>(W46-$R46)/$R46*100</f>
        <v>-22.261484098939928</v>
      </c>
      <c r="AP46" s="175"/>
      <c r="AQ46" s="176"/>
      <c r="AR46" s="177"/>
      <c r="AS46" s="178">
        <f t="shared" si="15"/>
        <v>0</v>
      </c>
      <c r="AT46" s="178">
        <f t="shared" si="15"/>
        <v>6</v>
      </c>
      <c r="AU46" s="178">
        <f t="shared" si="15"/>
        <v>17</v>
      </c>
      <c r="AV46" s="178">
        <f t="shared" ref="AV46:AX48" si="16">(AD46-$AA46)</f>
        <v>11</v>
      </c>
      <c r="AW46" s="178">
        <f t="shared" si="16"/>
        <v>14</v>
      </c>
      <c r="AX46" s="178">
        <f t="shared" si="16"/>
        <v>4</v>
      </c>
      <c r="AY46" s="189" t="s">
        <v>46</v>
      </c>
      <c r="AZ46" s="181">
        <f>12/(1+0.54*MAX($E46-7,0)+0.015*MAX(H46-140,0))</f>
        <v>5.1063829787234036</v>
      </c>
      <c r="BA46" s="190"/>
      <c r="BB46" s="183" t="str">
        <f>IF($AY46&gt;$AZ46,"S",IF(AY46&lt;AZ46,"US",""))</f>
        <v>S</v>
      </c>
      <c r="BC46" s="196"/>
      <c r="BD46" s="196"/>
    </row>
    <row r="47" spans="1:56" ht="14.75" customHeight="1" x14ac:dyDescent="0.2">
      <c r="A47" s="59">
        <v>126</v>
      </c>
      <c r="B47" s="60" t="s">
        <v>38</v>
      </c>
      <c r="C47" s="127">
        <v>36606</v>
      </c>
      <c r="D47" s="129" t="s">
        <v>31</v>
      </c>
      <c r="E47" s="62">
        <v>5.2</v>
      </c>
      <c r="F47" s="63">
        <v>125</v>
      </c>
      <c r="G47" s="69">
        <v>102</v>
      </c>
      <c r="H47" s="87">
        <v>120</v>
      </c>
      <c r="I47" s="69">
        <v>118</v>
      </c>
      <c r="J47" s="69">
        <v>117</v>
      </c>
      <c r="K47" s="69">
        <v>120</v>
      </c>
      <c r="L47" s="69">
        <v>122</v>
      </c>
      <c r="M47" s="69">
        <v>119</v>
      </c>
      <c r="N47" s="70">
        <v>123</v>
      </c>
      <c r="O47" s="63">
        <v>538</v>
      </c>
      <c r="P47" s="64">
        <v>544</v>
      </c>
      <c r="Q47" s="64">
        <v>490</v>
      </c>
      <c r="R47" s="69">
        <v>458</v>
      </c>
      <c r="S47" s="69">
        <v>546</v>
      </c>
      <c r="T47" s="69">
        <v>564</v>
      </c>
      <c r="U47" s="69">
        <v>534</v>
      </c>
      <c r="V47" s="64">
        <v>421</v>
      </c>
      <c r="W47" s="70">
        <v>404</v>
      </c>
      <c r="X47" s="92">
        <v>60</v>
      </c>
      <c r="Y47" s="93">
        <v>63</v>
      </c>
      <c r="Z47" s="93">
        <v>62</v>
      </c>
      <c r="AA47" s="93">
        <v>62</v>
      </c>
      <c r="AB47" s="93">
        <v>61</v>
      </c>
      <c r="AC47" s="93">
        <v>61</v>
      </c>
      <c r="AD47" s="93">
        <v>61</v>
      </c>
      <c r="AE47" s="93">
        <v>63</v>
      </c>
      <c r="AF47" s="120">
        <v>64</v>
      </c>
      <c r="AG47" s="169"/>
      <c r="AH47" s="186"/>
      <c r="AI47" s="170"/>
      <c r="AJ47" s="172">
        <f t="shared" si="14"/>
        <v>0</v>
      </c>
      <c r="AK47" s="193">
        <f t="shared" si="14"/>
        <v>19.213973799126638</v>
      </c>
      <c r="AL47" s="172">
        <f t="shared" si="14"/>
        <v>23.144104803493452</v>
      </c>
      <c r="AM47" s="172">
        <f>(U47-$R47)/$R47*100</f>
        <v>16.593886462882097</v>
      </c>
      <c r="AN47" s="172">
        <f>(V47-$R47)/$R47*100</f>
        <v>-8.0786026200873362</v>
      </c>
      <c r="AO47" s="174">
        <f>(W47-$R47)/$R47*100</f>
        <v>-11.790393013100436</v>
      </c>
      <c r="AP47" s="175"/>
      <c r="AQ47" s="176"/>
      <c r="AR47" s="177"/>
      <c r="AS47" s="178">
        <f t="shared" si="15"/>
        <v>0</v>
      </c>
      <c r="AT47" s="178">
        <f t="shared" si="15"/>
        <v>-1</v>
      </c>
      <c r="AU47" s="178">
        <f t="shared" si="15"/>
        <v>-1</v>
      </c>
      <c r="AV47" s="178">
        <f t="shared" si="16"/>
        <v>-1</v>
      </c>
      <c r="AW47" s="178">
        <f t="shared" si="16"/>
        <v>1</v>
      </c>
      <c r="AX47" s="178">
        <f t="shared" si="16"/>
        <v>2</v>
      </c>
      <c r="AY47" s="180">
        <v>4.5</v>
      </c>
      <c r="AZ47" s="181">
        <f>12/(1+0.54*MAX($E47-7,0)+0.015*MAX(H47-140,0))</f>
        <v>12</v>
      </c>
      <c r="BA47" s="182">
        <f>AY47-AZ47</f>
        <v>-7.5</v>
      </c>
      <c r="BB47" s="183" t="str">
        <f>IF($AY47&gt;$AZ47,"S",IF(AY47&lt;AZ47,"US",""))</f>
        <v>US</v>
      </c>
      <c r="BC47" s="196"/>
      <c r="BD47" s="196"/>
    </row>
    <row r="48" spans="1:56" ht="15.75" customHeight="1" x14ac:dyDescent="0.2">
      <c r="A48" s="59">
        <v>134</v>
      </c>
      <c r="B48" s="60" t="s">
        <v>38</v>
      </c>
      <c r="C48" s="127">
        <v>36619</v>
      </c>
      <c r="D48" s="129" t="s">
        <v>34</v>
      </c>
      <c r="E48" s="62">
        <v>5.2</v>
      </c>
      <c r="F48" s="63">
        <v>138</v>
      </c>
      <c r="G48" s="69">
        <v>126</v>
      </c>
      <c r="H48" s="87">
        <v>130</v>
      </c>
      <c r="I48" s="117">
        <v>125</v>
      </c>
      <c r="J48" s="69">
        <v>120</v>
      </c>
      <c r="K48" s="69">
        <v>130</v>
      </c>
      <c r="L48" s="69">
        <v>120</v>
      </c>
      <c r="M48" s="69">
        <v>121</v>
      </c>
      <c r="N48" s="88">
        <v>115</v>
      </c>
      <c r="O48" s="63">
        <v>499</v>
      </c>
      <c r="P48" s="69">
        <v>301</v>
      </c>
      <c r="Q48" s="69">
        <v>297</v>
      </c>
      <c r="R48" s="117">
        <v>258</v>
      </c>
      <c r="S48" s="69">
        <v>301</v>
      </c>
      <c r="T48" s="69">
        <v>259</v>
      </c>
      <c r="U48" s="69">
        <v>370</v>
      </c>
      <c r="V48" s="69">
        <v>545</v>
      </c>
      <c r="W48" s="88">
        <v>574</v>
      </c>
      <c r="X48" s="92">
        <v>60</v>
      </c>
      <c r="Y48" s="93">
        <v>68</v>
      </c>
      <c r="Z48" s="93">
        <v>76</v>
      </c>
      <c r="AA48" s="93">
        <v>69</v>
      </c>
      <c r="AB48" s="93">
        <v>66</v>
      </c>
      <c r="AC48" s="93">
        <v>65</v>
      </c>
      <c r="AD48" s="93">
        <v>61</v>
      </c>
      <c r="AE48" s="93">
        <v>60</v>
      </c>
      <c r="AF48" s="120">
        <v>54</v>
      </c>
      <c r="AG48" s="169"/>
      <c r="AH48" s="186"/>
      <c r="AI48" s="170"/>
      <c r="AJ48" s="172">
        <f t="shared" ref="AJ48:AO48" si="17">(R48-$R48)/$R48*100+0+0</f>
        <v>0</v>
      </c>
      <c r="AK48" s="193">
        <f t="shared" si="17"/>
        <v>16.666666666666664</v>
      </c>
      <c r="AL48" s="172">
        <f t="shared" si="17"/>
        <v>0.38759689922480622</v>
      </c>
      <c r="AM48" s="172">
        <f t="shared" si="17"/>
        <v>43.410852713178294</v>
      </c>
      <c r="AN48" s="172">
        <f t="shared" si="17"/>
        <v>111.24031007751938</v>
      </c>
      <c r="AO48" s="174">
        <f t="shared" si="17"/>
        <v>122.48062015503875</v>
      </c>
      <c r="AP48" s="175"/>
      <c r="AQ48" s="176"/>
      <c r="AR48" s="177"/>
      <c r="AS48" s="178">
        <f t="shared" si="15"/>
        <v>0</v>
      </c>
      <c r="AT48" s="178">
        <f t="shared" si="15"/>
        <v>-3</v>
      </c>
      <c r="AU48" s="178">
        <f t="shared" si="15"/>
        <v>-4</v>
      </c>
      <c r="AV48" s="179">
        <f t="shared" si="16"/>
        <v>-8</v>
      </c>
      <c r="AW48" s="178">
        <f t="shared" si="16"/>
        <v>-9</v>
      </c>
      <c r="AX48" s="178">
        <f t="shared" si="16"/>
        <v>-15</v>
      </c>
      <c r="AY48" s="224">
        <v>4.5</v>
      </c>
      <c r="AZ48" s="225">
        <f>12/(1+0.54*MAX($E48-7,0)+0.015*MAX(H48-140,0))</f>
        <v>12</v>
      </c>
      <c r="BA48" s="226">
        <f>AY48-AZ48</f>
        <v>-7.5</v>
      </c>
      <c r="BB48" s="227" t="str">
        <f>IF($AY48&gt;$AZ48,"S",IF(AY48&lt;AZ48,"US",""))</f>
        <v>US</v>
      </c>
      <c r="BC48" s="199"/>
      <c r="BD48" s="199"/>
    </row>
    <row r="49" spans="1:56" ht="15.75" customHeight="1" x14ac:dyDescent="0.2">
      <c r="A49" s="59">
        <v>149</v>
      </c>
      <c r="B49" s="60" t="s">
        <v>38</v>
      </c>
      <c r="C49" s="127">
        <v>36612</v>
      </c>
      <c r="D49" s="129" t="s">
        <v>34</v>
      </c>
      <c r="E49" s="62">
        <v>7.8</v>
      </c>
      <c r="F49" s="63">
        <v>158</v>
      </c>
      <c r="G49" s="69">
        <v>156</v>
      </c>
      <c r="H49" s="131">
        <v>160</v>
      </c>
      <c r="I49" s="72"/>
      <c r="J49" s="67">
        <v>142</v>
      </c>
      <c r="K49" s="69">
        <v>150</v>
      </c>
      <c r="L49" s="69">
        <v>178</v>
      </c>
      <c r="M49" s="65">
        <v>156</v>
      </c>
      <c r="N49" s="103"/>
      <c r="O49" s="63">
        <v>569</v>
      </c>
      <c r="P49" s="69">
        <v>534</v>
      </c>
      <c r="Q49" s="85">
        <v>589</v>
      </c>
      <c r="R49" s="72"/>
      <c r="S49" s="67">
        <v>587</v>
      </c>
      <c r="T49" s="69">
        <v>563</v>
      </c>
      <c r="U49" s="69">
        <v>563</v>
      </c>
      <c r="V49" s="85">
        <v>566</v>
      </c>
      <c r="W49" s="103"/>
      <c r="X49" s="92">
        <v>64</v>
      </c>
      <c r="Y49" s="93">
        <v>75</v>
      </c>
      <c r="Z49" s="93">
        <v>70</v>
      </c>
      <c r="AA49" s="95"/>
      <c r="AB49" s="93">
        <v>68</v>
      </c>
      <c r="AC49" s="93">
        <v>75</v>
      </c>
      <c r="AD49" s="93">
        <v>73</v>
      </c>
      <c r="AE49" s="93">
        <v>60</v>
      </c>
      <c r="AF49" s="111"/>
      <c r="AG49" s="169"/>
      <c r="AH49" s="186"/>
      <c r="AI49" s="170"/>
      <c r="AJ49" s="216"/>
      <c r="AK49" s="216"/>
      <c r="AL49" s="216"/>
      <c r="AM49" s="248"/>
      <c r="AN49" s="249"/>
      <c r="AO49" s="241"/>
      <c r="AP49" s="175"/>
      <c r="AQ49" s="176"/>
      <c r="AR49" s="176"/>
      <c r="AS49" s="231"/>
      <c r="AT49" s="232"/>
      <c r="AU49" s="232"/>
      <c r="AV49" s="232"/>
      <c r="AW49" s="232"/>
      <c r="AX49" s="217"/>
      <c r="AY49" s="232"/>
      <c r="AZ49" s="232"/>
      <c r="BA49" s="232"/>
      <c r="BB49" s="232"/>
      <c r="BC49" s="250" t="s">
        <v>47</v>
      </c>
      <c r="BD49" s="251"/>
    </row>
    <row r="50" spans="1:56" ht="14.75" customHeight="1" x14ac:dyDescent="0.2">
      <c r="A50" s="59">
        <v>150</v>
      </c>
      <c r="B50" s="60" t="s">
        <v>38</v>
      </c>
      <c r="C50" s="127">
        <v>36620</v>
      </c>
      <c r="D50" s="129" t="s">
        <v>34</v>
      </c>
      <c r="E50" s="62">
        <v>7.8</v>
      </c>
      <c r="F50" s="63">
        <v>120</v>
      </c>
      <c r="G50" s="117">
        <v>118</v>
      </c>
      <c r="H50" s="87">
        <v>160</v>
      </c>
      <c r="I50" s="64">
        <v>110</v>
      </c>
      <c r="J50" s="69">
        <v>120</v>
      </c>
      <c r="K50" s="69">
        <v>118</v>
      </c>
      <c r="L50" s="65">
        <v>146</v>
      </c>
      <c r="M50" s="72"/>
      <c r="N50" s="252">
        <v>176</v>
      </c>
      <c r="O50" s="63">
        <v>585</v>
      </c>
      <c r="P50" s="69">
        <v>452</v>
      </c>
      <c r="Q50" s="69">
        <v>492</v>
      </c>
      <c r="R50" s="64">
        <v>520</v>
      </c>
      <c r="S50" s="69">
        <v>453</v>
      </c>
      <c r="T50" s="69">
        <v>580</v>
      </c>
      <c r="U50" s="69">
        <v>546</v>
      </c>
      <c r="V50" s="69">
        <v>444</v>
      </c>
      <c r="W50" s="119">
        <v>488</v>
      </c>
      <c r="X50" s="92">
        <v>76</v>
      </c>
      <c r="Y50" s="93">
        <v>71</v>
      </c>
      <c r="Z50" s="93">
        <v>67</v>
      </c>
      <c r="AA50" s="93">
        <v>63</v>
      </c>
      <c r="AB50" s="93">
        <v>64</v>
      </c>
      <c r="AC50" s="93">
        <v>60</v>
      </c>
      <c r="AD50" s="93">
        <v>47</v>
      </c>
      <c r="AE50" s="93">
        <v>39</v>
      </c>
      <c r="AF50" s="120">
        <v>34</v>
      </c>
      <c r="AG50" s="169"/>
      <c r="AH50" s="186"/>
      <c r="AI50" s="170"/>
      <c r="AJ50" s="172">
        <f t="shared" ref="AJ50:AO50" si="18">(R50-$R50)/$R50*100+0+0</f>
        <v>0</v>
      </c>
      <c r="AK50" s="172">
        <f t="shared" si="18"/>
        <v>-12.884615384615383</v>
      </c>
      <c r="AL50" s="193">
        <f t="shared" si="18"/>
        <v>11.538461538461538</v>
      </c>
      <c r="AM50" s="172">
        <f t="shared" si="18"/>
        <v>5</v>
      </c>
      <c r="AN50" s="172">
        <f t="shared" si="18"/>
        <v>-14.615384615384617</v>
      </c>
      <c r="AO50" s="174">
        <f t="shared" si="18"/>
        <v>-6.1538461538461542</v>
      </c>
      <c r="AP50" s="175"/>
      <c r="AQ50" s="176"/>
      <c r="AR50" s="177"/>
      <c r="AS50" s="178">
        <f t="shared" ref="AS50:AX50" si="19">(AA50-$AA50)</f>
        <v>0</v>
      </c>
      <c r="AT50" s="178">
        <f t="shared" si="19"/>
        <v>1</v>
      </c>
      <c r="AU50" s="178">
        <f t="shared" si="19"/>
        <v>-3</v>
      </c>
      <c r="AV50" s="179">
        <f t="shared" si="19"/>
        <v>-16</v>
      </c>
      <c r="AW50" s="178">
        <f t="shared" si="19"/>
        <v>-24</v>
      </c>
      <c r="AX50" s="178">
        <f t="shared" si="19"/>
        <v>-29</v>
      </c>
      <c r="AY50" s="235">
        <v>18</v>
      </c>
      <c r="AZ50" s="236">
        <f>12/(1+0.54*MAX($E50-7,0)+0.015*MAX(H50-140,0))</f>
        <v>6.9284064665127021</v>
      </c>
      <c r="BA50" s="237">
        <f>AY50-AZ50</f>
        <v>11.071593533487299</v>
      </c>
      <c r="BB50" s="238" t="str">
        <f>IF($AY50&gt;$AZ50,"S",IF(AY50&lt;AZ50,"US",""))</f>
        <v>S</v>
      </c>
      <c r="BC50" s="185"/>
      <c r="BD50" s="185"/>
    </row>
    <row r="51" spans="1:56" ht="15.75" customHeight="1" x14ac:dyDescent="0.2">
      <c r="A51" s="132">
        <v>151</v>
      </c>
      <c r="B51" s="24" t="s">
        <v>38</v>
      </c>
      <c r="C51" s="116">
        <v>36586</v>
      </c>
      <c r="D51" s="133" t="s">
        <v>31</v>
      </c>
      <c r="E51" s="134">
        <v>7.6</v>
      </c>
      <c r="F51" s="253">
        <v>145</v>
      </c>
      <c r="G51" s="254"/>
      <c r="H51" s="255">
        <v>140</v>
      </c>
      <c r="I51" s="136">
        <v>138</v>
      </c>
      <c r="J51" s="136">
        <v>132</v>
      </c>
      <c r="K51" s="256">
        <v>140</v>
      </c>
      <c r="L51" s="254"/>
      <c r="M51" s="257">
        <v>130</v>
      </c>
      <c r="N51" s="258"/>
      <c r="O51" s="135">
        <v>410</v>
      </c>
      <c r="P51" s="136">
        <v>395</v>
      </c>
      <c r="Q51" s="136">
        <v>419</v>
      </c>
      <c r="R51" s="136">
        <v>379</v>
      </c>
      <c r="S51" s="136">
        <v>354</v>
      </c>
      <c r="T51" s="136">
        <v>372</v>
      </c>
      <c r="U51" s="136">
        <v>339</v>
      </c>
      <c r="V51" s="256">
        <v>390</v>
      </c>
      <c r="W51" s="258"/>
      <c r="X51" s="139">
        <v>51</v>
      </c>
      <c r="Y51" s="140">
        <v>59</v>
      </c>
      <c r="Z51" s="140">
        <v>47</v>
      </c>
      <c r="AA51" s="140">
        <v>54</v>
      </c>
      <c r="AB51" s="140">
        <v>56</v>
      </c>
      <c r="AC51" s="140">
        <v>59</v>
      </c>
      <c r="AD51" s="140">
        <v>50</v>
      </c>
      <c r="AE51" s="140">
        <v>52</v>
      </c>
      <c r="AF51" s="259"/>
      <c r="AG51" s="260"/>
      <c r="AH51" s="261"/>
      <c r="AI51" s="262"/>
      <c r="AJ51" s="263">
        <f>(R51-$R51)/$R51*100+0+0</f>
        <v>0</v>
      </c>
      <c r="AK51" s="263">
        <f>(S51-$R51)/$R51*100+0+0</f>
        <v>-6.5963060686015833</v>
      </c>
      <c r="AL51" s="263">
        <f>(T51-$R51)/$R51*100+0+0</f>
        <v>-1.8469656992084433</v>
      </c>
      <c r="AM51" s="263">
        <f>(U51-$R51)/$R51*100+0+0</f>
        <v>-10.554089709762533</v>
      </c>
      <c r="AN51" s="263">
        <f>(V51-$R51)/$R51*100+0+0</f>
        <v>2.9023746701846966</v>
      </c>
      <c r="AO51" s="264"/>
      <c r="AP51" s="265"/>
      <c r="AQ51" s="266"/>
      <c r="AR51" s="267"/>
      <c r="AS51" s="268">
        <f t="shared" ref="AS51:AW53" si="20">(AA51-$AA51)</f>
        <v>0</v>
      </c>
      <c r="AT51" s="268">
        <f t="shared" si="20"/>
        <v>2</v>
      </c>
      <c r="AU51" s="268">
        <f t="shared" si="20"/>
        <v>5</v>
      </c>
      <c r="AV51" s="268">
        <f t="shared" si="20"/>
        <v>-4</v>
      </c>
      <c r="AW51" s="268">
        <f t="shared" si="20"/>
        <v>-2</v>
      </c>
      <c r="AX51" s="269"/>
      <c r="AY51" s="270" t="s">
        <v>42</v>
      </c>
      <c r="AZ51" s="271">
        <f>12/(1+0.54*MAX($E51-7,0)+0.015*MAX(H51-140,0))</f>
        <v>9.0634441087613311</v>
      </c>
      <c r="BA51" s="272"/>
      <c r="BB51" s="273" t="str">
        <f>IF($AY51&gt;$AZ51,"S",IF(AY51&lt;AZ51,"US",""))</f>
        <v>S</v>
      </c>
      <c r="BC51" s="199"/>
      <c r="BD51" s="199"/>
    </row>
    <row r="52" spans="1:56" ht="15" customHeight="1" x14ac:dyDescent="0.2">
      <c r="A52" s="35">
        <v>6</v>
      </c>
      <c r="B52" s="8" t="s">
        <v>48</v>
      </c>
      <c r="C52" s="148">
        <v>36612</v>
      </c>
      <c r="D52" s="149" t="s">
        <v>31</v>
      </c>
      <c r="E52" s="38">
        <v>6.1</v>
      </c>
      <c r="F52" s="150">
        <v>108</v>
      </c>
      <c r="G52" s="43">
        <v>130</v>
      </c>
      <c r="H52" s="151">
        <v>130</v>
      </c>
      <c r="I52" s="43">
        <v>124</v>
      </c>
      <c r="J52" s="43">
        <v>120</v>
      </c>
      <c r="K52" s="43">
        <v>142</v>
      </c>
      <c r="L52" s="43">
        <v>128</v>
      </c>
      <c r="M52" s="43">
        <v>138</v>
      </c>
      <c r="N52" s="44">
        <v>125</v>
      </c>
      <c r="O52" s="150">
        <v>413</v>
      </c>
      <c r="P52" s="43">
        <v>397</v>
      </c>
      <c r="Q52" s="42">
        <v>351</v>
      </c>
      <c r="R52" s="43">
        <v>231</v>
      </c>
      <c r="S52" s="43">
        <v>267</v>
      </c>
      <c r="T52" s="43">
        <v>310</v>
      </c>
      <c r="U52" s="43">
        <v>295</v>
      </c>
      <c r="V52" s="43">
        <v>252</v>
      </c>
      <c r="W52" s="44">
        <v>186</v>
      </c>
      <c r="X52" s="153">
        <v>58</v>
      </c>
      <c r="Y52" s="154">
        <v>61</v>
      </c>
      <c r="Z52" s="154">
        <v>60</v>
      </c>
      <c r="AA52" s="154">
        <v>62</v>
      </c>
      <c r="AB52" s="154">
        <v>65</v>
      </c>
      <c r="AC52" s="154">
        <v>51</v>
      </c>
      <c r="AD52" s="154">
        <v>54</v>
      </c>
      <c r="AE52" s="154">
        <v>43</v>
      </c>
      <c r="AF52" s="274">
        <v>51</v>
      </c>
      <c r="AG52" s="275"/>
      <c r="AH52" s="11"/>
      <c r="AI52" s="11"/>
      <c r="AJ52" s="159">
        <f t="shared" ref="AJ52:AO53" si="21">(R52-$R52)/$R52*100</f>
        <v>0</v>
      </c>
      <c r="AK52" s="276">
        <f t="shared" si="21"/>
        <v>15.584415584415584</v>
      </c>
      <c r="AL52" s="159">
        <f t="shared" si="21"/>
        <v>34.1991341991342</v>
      </c>
      <c r="AM52" s="159">
        <f t="shared" si="21"/>
        <v>27.705627705627705</v>
      </c>
      <c r="AN52" s="159">
        <f t="shared" si="21"/>
        <v>9.0909090909090917</v>
      </c>
      <c r="AO52" s="277">
        <f t="shared" si="21"/>
        <v>-19.480519480519483</v>
      </c>
      <c r="AP52" s="278"/>
      <c r="AQ52" s="279"/>
      <c r="AR52" s="279"/>
      <c r="AS52" s="164">
        <f t="shared" si="20"/>
        <v>0</v>
      </c>
      <c r="AT52" s="164">
        <f t="shared" si="20"/>
        <v>3</v>
      </c>
      <c r="AU52" s="280">
        <f t="shared" si="20"/>
        <v>-11</v>
      </c>
      <c r="AV52" s="164">
        <f t="shared" si="20"/>
        <v>-8</v>
      </c>
      <c r="AW52" s="164">
        <f t="shared" si="20"/>
        <v>-19</v>
      </c>
      <c r="AX52" s="164">
        <f>(AF52-$AA52)</f>
        <v>-11</v>
      </c>
      <c r="AY52" s="274">
        <v>4.5</v>
      </c>
      <c r="AZ52" s="281">
        <f>12/(1+0.54*MAX($E52-7,0)+0.015*MAX(H52-140,0))</f>
        <v>12</v>
      </c>
      <c r="BA52" s="282">
        <f>AY52-AZ52</f>
        <v>-7.5</v>
      </c>
      <c r="BB52" s="283" t="str">
        <f>IF($AY52&gt;$AZ52,"S",IF(AY52&lt;AZ52,"US",""))</f>
        <v>US</v>
      </c>
      <c r="BC52" s="22"/>
      <c r="BD52" s="22"/>
    </row>
    <row r="53" spans="1:56" ht="15" customHeight="1" x14ac:dyDescent="0.2">
      <c r="A53" s="59">
        <v>9</v>
      </c>
      <c r="B53" s="60" t="s">
        <v>48</v>
      </c>
      <c r="C53" s="284">
        <v>36568</v>
      </c>
      <c r="D53" s="129" t="s">
        <v>31</v>
      </c>
      <c r="E53" s="126">
        <v>6.4</v>
      </c>
      <c r="F53" s="63">
        <v>170</v>
      </c>
      <c r="G53" s="69">
        <v>176</v>
      </c>
      <c r="H53" s="87">
        <v>160</v>
      </c>
      <c r="I53" s="69">
        <v>150</v>
      </c>
      <c r="J53" s="69">
        <v>160</v>
      </c>
      <c r="K53" s="117">
        <v>156</v>
      </c>
      <c r="L53" s="117">
        <v>152</v>
      </c>
      <c r="M53" s="69">
        <v>150</v>
      </c>
      <c r="N53" s="70">
        <v>154</v>
      </c>
      <c r="O53" s="63">
        <v>317</v>
      </c>
      <c r="P53" s="85">
        <v>289</v>
      </c>
      <c r="Q53" s="72"/>
      <c r="R53" s="67">
        <v>331</v>
      </c>
      <c r="S53" s="69">
        <v>304</v>
      </c>
      <c r="T53" s="117">
        <v>334</v>
      </c>
      <c r="U53" s="69">
        <v>305</v>
      </c>
      <c r="V53" s="69">
        <v>264</v>
      </c>
      <c r="W53" s="70">
        <v>243</v>
      </c>
      <c r="X53" s="92">
        <v>68</v>
      </c>
      <c r="Y53" s="93">
        <v>76</v>
      </c>
      <c r="Z53" s="93">
        <v>74</v>
      </c>
      <c r="AA53" s="93">
        <v>72</v>
      </c>
      <c r="AB53" s="93">
        <v>77</v>
      </c>
      <c r="AC53" s="93">
        <v>76</v>
      </c>
      <c r="AD53" s="93">
        <v>72</v>
      </c>
      <c r="AE53" s="93">
        <v>71</v>
      </c>
      <c r="AF53" s="120">
        <v>61</v>
      </c>
      <c r="AG53" s="285"/>
      <c r="AH53" s="286"/>
      <c r="AI53" s="287"/>
      <c r="AJ53" s="172">
        <f t="shared" si="21"/>
        <v>0</v>
      </c>
      <c r="AK53" s="172">
        <f t="shared" si="21"/>
        <v>-8.1570996978851973</v>
      </c>
      <c r="AL53" s="172">
        <f t="shared" si="21"/>
        <v>0.90634441087613304</v>
      </c>
      <c r="AM53" s="172">
        <f t="shared" si="21"/>
        <v>-7.8549848942598182</v>
      </c>
      <c r="AN53" s="172">
        <f t="shared" si="21"/>
        <v>-20.241691842900302</v>
      </c>
      <c r="AO53" s="174">
        <f t="shared" si="21"/>
        <v>-26.586102719033235</v>
      </c>
      <c r="AP53" s="288"/>
      <c r="AQ53" s="289"/>
      <c r="AR53" s="290"/>
      <c r="AS53" s="178">
        <f t="shared" si="20"/>
        <v>0</v>
      </c>
      <c r="AT53" s="178">
        <f t="shared" si="20"/>
        <v>5</v>
      </c>
      <c r="AU53" s="178">
        <f t="shared" si="20"/>
        <v>4</v>
      </c>
      <c r="AV53" s="178">
        <f t="shared" si="20"/>
        <v>0</v>
      </c>
      <c r="AW53" s="178">
        <f t="shared" si="20"/>
        <v>-1</v>
      </c>
      <c r="AX53" s="179">
        <f>(AF53-$AA53)</f>
        <v>-11</v>
      </c>
      <c r="AY53" s="291">
        <v>49.5</v>
      </c>
      <c r="AZ53" s="181">
        <f>12/(1+0.54*MAX($E53-7,0)+0.015*MAX(H53-140,0))</f>
        <v>9.2307692307692299</v>
      </c>
      <c r="BA53" s="182">
        <f>AY53-AZ53</f>
        <v>40.269230769230774</v>
      </c>
      <c r="BB53" s="183" t="str">
        <f>IF($AY53&gt;$AZ53,"S",IF(AY53&lt;AZ53,"US",""))</f>
        <v>S</v>
      </c>
      <c r="BC53" s="199"/>
      <c r="BD53" s="199"/>
    </row>
    <row r="54" spans="1:56" ht="15" customHeight="1" x14ac:dyDescent="0.2">
      <c r="A54" s="59">
        <v>11</v>
      </c>
      <c r="B54" s="60" t="s">
        <v>48</v>
      </c>
      <c r="C54" s="128"/>
      <c r="D54" s="129" t="s">
        <v>34</v>
      </c>
      <c r="E54" s="128"/>
      <c r="F54" s="292">
        <v>175</v>
      </c>
      <c r="G54" s="69">
        <v>147</v>
      </c>
      <c r="H54" s="69">
        <v>130</v>
      </c>
      <c r="I54" s="69">
        <v>151</v>
      </c>
      <c r="J54" s="85">
        <v>130</v>
      </c>
      <c r="K54" s="66"/>
      <c r="L54" s="66"/>
      <c r="M54" s="67">
        <v>165</v>
      </c>
      <c r="N54" s="70">
        <v>135</v>
      </c>
      <c r="O54" s="63">
        <v>620</v>
      </c>
      <c r="P54" s="69">
        <v>490</v>
      </c>
      <c r="Q54" s="64">
        <v>559</v>
      </c>
      <c r="R54" s="69">
        <v>564</v>
      </c>
      <c r="S54" s="85">
        <v>578</v>
      </c>
      <c r="T54" s="72"/>
      <c r="U54" s="67">
        <v>372</v>
      </c>
      <c r="V54" s="69">
        <v>230</v>
      </c>
      <c r="W54" s="70">
        <v>254</v>
      </c>
      <c r="X54" s="92">
        <v>59</v>
      </c>
      <c r="Y54" s="93">
        <v>60</v>
      </c>
      <c r="Z54" s="93">
        <v>61</v>
      </c>
      <c r="AA54" s="93">
        <v>65</v>
      </c>
      <c r="AB54" s="93">
        <v>62</v>
      </c>
      <c r="AC54" s="93">
        <v>62</v>
      </c>
      <c r="AD54" s="93">
        <v>66</v>
      </c>
      <c r="AE54" s="93">
        <v>65</v>
      </c>
      <c r="AF54" s="120">
        <v>55</v>
      </c>
      <c r="AG54" s="285"/>
      <c r="AH54" s="286"/>
      <c r="AI54" s="286"/>
      <c r="AJ54" s="231"/>
      <c r="AK54" s="232"/>
      <c r="AL54" s="232"/>
      <c r="AM54" s="232"/>
      <c r="AN54" s="232"/>
      <c r="AO54" s="215"/>
      <c r="AP54" s="288"/>
      <c r="AQ54" s="289"/>
      <c r="AR54" s="289"/>
      <c r="AS54" s="231"/>
      <c r="AT54" s="232"/>
      <c r="AU54" s="232"/>
      <c r="AV54" s="232"/>
      <c r="AW54" s="232"/>
      <c r="AX54" s="215"/>
      <c r="AY54" s="209"/>
      <c r="AZ54" s="209"/>
      <c r="BA54" s="209"/>
      <c r="BB54" s="209"/>
      <c r="BC54" s="168" t="s">
        <v>49</v>
      </c>
      <c r="BD54" s="110"/>
    </row>
    <row r="55" spans="1:56" ht="15" customHeight="1" x14ac:dyDescent="0.2">
      <c r="A55" s="59">
        <v>15</v>
      </c>
      <c r="B55" s="60" t="s">
        <v>48</v>
      </c>
      <c r="C55" s="293">
        <v>36591</v>
      </c>
      <c r="D55" s="129" t="s">
        <v>34</v>
      </c>
      <c r="E55" s="130">
        <v>7.4</v>
      </c>
      <c r="F55" s="63">
        <v>130</v>
      </c>
      <c r="G55" s="69">
        <v>124</v>
      </c>
      <c r="H55" s="87">
        <v>128</v>
      </c>
      <c r="I55" s="69">
        <v>130</v>
      </c>
      <c r="J55" s="69">
        <v>132</v>
      </c>
      <c r="K55" s="64">
        <v>136</v>
      </c>
      <c r="L55" s="64">
        <v>138</v>
      </c>
      <c r="M55" s="117">
        <v>136</v>
      </c>
      <c r="N55" s="88">
        <v>138</v>
      </c>
      <c r="O55" s="63">
        <v>581</v>
      </c>
      <c r="P55" s="69">
        <v>512</v>
      </c>
      <c r="Q55" s="69">
        <v>590</v>
      </c>
      <c r="R55" s="69">
        <v>542</v>
      </c>
      <c r="S55" s="69">
        <v>586</v>
      </c>
      <c r="T55" s="64">
        <v>395</v>
      </c>
      <c r="U55" s="69">
        <v>491</v>
      </c>
      <c r="V55" s="69">
        <v>316</v>
      </c>
      <c r="W55" s="70">
        <v>406</v>
      </c>
      <c r="X55" s="92">
        <v>30</v>
      </c>
      <c r="Y55" s="93">
        <v>27</v>
      </c>
      <c r="Z55" s="93">
        <v>27</v>
      </c>
      <c r="AA55" s="93">
        <v>27</v>
      </c>
      <c r="AB55" s="93">
        <v>26</v>
      </c>
      <c r="AC55" s="93">
        <v>28</v>
      </c>
      <c r="AD55" s="93">
        <v>27</v>
      </c>
      <c r="AE55" s="93">
        <v>28</v>
      </c>
      <c r="AF55" s="120">
        <v>26</v>
      </c>
      <c r="AG55" s="285"/>
      <c r="AH55" s="286"/>
      <c r="AI55" s="287"/>
      <c r="AJ55" s="172">
        <f t="shared" ref="AJ55:AO56" si="22">(R55-$R55)/$R55*100</f>
        <v>0</v>
      </c>
      <c r="AK55" s="172">
        <f t="shared" si="22"/>
        <v>8.1180811808118083</v>
      </c>
      <c r="AL55" s="172">
        <f t="shared" si="22"/>
        <v>-27.121771217712176</v>
      </c>
      <c r="AM55" s="172">
        <f t="shared" si="22"/>
        <v>-9.4095940959409603</v>
      </c>
      <c r="AN55" s="172">
        <f t="shared" si="22"/>
        <v>-41.697416974169741</v>
      </c>
      <c r="AO55" s="174">
        <f t="shared" si="22"/>
        <v>-25.092250922509223</v>
      </c>
      <c r="AP55" s="288"/>
      <c r="AQ55" s="289"/>
      <c r="AR55" s="290"/>
      <c r="AS55" s="178">
        <f t="shared" ref="AS55:AX56" si="23">(AA55-$AA55)</f>
        <v>0</v>
      </c>
      <c r="AT55" s="178">
        <f t="shared" si="23"/>
        <v>-1</v>
      </c>
      <c r="AU55" s="178">
        <f t="shared" si="23"/>
        <v>1</v>
      </c>
      <c r="AV55" s="178">
        <f t="shared" si="23"/>
        <v>0</v>
      </c>
      <c r="AW55" s="178">
        <f t="shared" si="23"/>
        <v>1</v>
      </c>
      <c r="AX55" s="178">
        <f t="shared" si="23"/>
        <v>-1</v>
      </c>
      <c r="AY55" s="189" t="s">
        <v>46</v>
      </c>
      <c r="AZ55" s="181">
        <f>12/(1+0.54*MAX($E55-7,0)+0.015*MAX(H55-140,0))</f>
        <v>9.868421052631577</v>
      </c>
      <c r="BA55" s="190"/>
      <c r="BB55" s="183" t="str">
        <f>IF($AY55&gt;$AZ55,"S",IF(AY55&lt;AZ55,"US",""))</f>
        <v>S</v>
      </c>
      <c r="BC55" s="184" t="s">
        <v>50</v>
      </c>
      <c r="BD55" s="185"/>
    </row>
    <row r="56" spans="1:56" ht="15" customHeight="1" x14ac:dyDescent="0.2">
      <c r="A56" s="59">
        <v>25</v>
      </c>
      <c r="B56" s="60" t="s">
        <v>48</v>
      </c>
      <c r="C56" s="127">
        <v>36618</v>
      </c>
      <c r="D56" s="129" t="s">
        <v>31</v>
      </c>
      <c r="E56" s="62">
        <v>7.4</v>
      </c>
      <c r="F56" s="63">
        <v>130</v>
      </c>
      <c r="G56" s="69">
        <v>143</v>
      </c>
      <c r="H56" s="118">
        <v>150</v>
      </c>
      <c r="I56" s="69">
        <v>155</v>
      </c>
      <c r="J56" s="69">
        <v>140</v>
      </c>
      <c r="K56" s="69">
        <v>155</v>
      </c>
      <c r="L56" s="85">
        <v>145</v>
      </c>
      <c r="M56" s="66"/>
      <c r="N56" s="102"/>
      <c r="O56" s="63">
        <v>337</v>
      </c>
      <c r="P56" s="69">
        <v>340</v>
      </c>
      <c r="Q56" s="69">
        <v>344</v>
      </c>
      <c r="R56" s="69">
        <v>360</v>
      </c>
      <c r="S56" s="69">
        <v>317</v>
      </c>
      <c r="T56" s="69">
        <v>290</v>
      </c>
      <c r="U56" s="69">
        <v>333</v>
      </c>
      <c r="V56" s="69">
        <v>283</v>
      </c>
      <c r="W56" s="88">
        <v>334</v>
      </c>
      <c r="X56" s="92">
        <v>71</v>
      </c>
      <c r="Y56" s="93">
        <v>70</v>
      </c>
      <c r="Z56" s="93">
        <v>67</v>
      </c>
      <c r="AA56" s="93">
        <v>67</v>
      </c>
      <c r="AB56" s="93">
        <v>67</v>
      </c>
      <c r="AC56" s="93">
        <v>67</v>
      </c>
      <c r="AD56" s="93">
        <v>63</v>
      </c>
      <c r="AE56" s="93">
        <v>63</v>
      </c>
      <c r="AF56" s="120">
        <v>72</v>
      </c>
      <c r="AG56" s="285"/>
      <c r="AH56" s="286"/>
      <c r="AI56" s="287"/>
      <c r="AJ56" s="172">
        <f t="shared" si="22"/>
        <v>0</v>
      </c>
      <c r="AK56" s="172">
        <f t="shared" si="22"/>
        <v>-11.944444444444445</v>
      </c>
      <c r="AL56" s="172">
        <f t="shared" si="22"/>
        <v>-19.444444444444446</v>
      </c>
      <c r="AM56" s="172">
        <f t="shared" si="22"/>
        <v>-7.5</v>
      </c>
      <c r="AN56" s="172">
        <f t="shared" si="22"/>
        <v>-21.388888888888889</v>
      </c>
      <c r="AO56" s="174">
        <f t="shared" si="22"/>
        <v>-7.2222222222222214</v>
      </c>
      <c r="AP56" s="288"/>
      <c r="AQ56" s="289"/>
      <c r="AR56" s="290"/>
      <c r="AS56" s="178">
        <f t="shared" si="23"/>
        <v>0</v>
      </c>
      <c r="AT56" s="178">
        <f t="shared" si="23"/>
        <v>0</v>
      </c>
      <c r="AU56" s="178">
        <f t="shared" si="23"/>
        <v>0</v>
      </c>
      <c r="AV56" s="178">
        <f t="shared" si="23"/>
        <v>-4</v>
      </c>
      <c r="AW56" s="178">
        <f t="shared" si="23"/>
        <v>-4</v>
      </c>
      <c r="AX56" s="178">
        <f t="shared" si="23"/>
        <v>5</v>
      </c>
      <c r="AY56" s="189" t="s">
        <v>46</v>
      </c>
      <c r="AZ56" s="181">
        <f>12/(1+0.54*MAX($E56-7,0)+0.015*MAX(H56-140,0))</f>
        <v>8.7847730600292824</v>
      </c>
      <c r="BA56" s="190"/>
      <c r="BB56" s="183" t="str">
        <f>IF($AY56&gt;$AZ56,"S",IF(AY56&lt;AZ56,"US",""))</f>
        <v>S</v>
      </c>
      <c r="BC56" s="191" t="s">
        <v>44</v>
      </c>
      <c r="BD56" s="192">
        <f>AVERAGE(BA52:BA75)</f>
        <v>4.4858252135393775</v>
      </c>
    </row>
    <row r="57" spans="1:56" ht="14.75" customHeight="1" x14ac:dyDescent="0.2">
      <c r="A57" s="59">
        <v>33</v>
      </c>
      <c r="B57" s="60" t="s">
        <v>48</v>
      </c>
      <c r="C57" s="127">
        <v>36596</v>
      </c>
      <c r="D57" s="129" t="s">
        <v>34</v>
      </c>
      <c r="E57" s="62">
        <v>6.8</v>
      </c>
      <c r="F57" s="63">
        <v>120</v>
      </c>
      <c r="G57" s="85">
        <v>130</v>
      </c>
      <c r="H57" s="66"/>
      <c r="I57" s="67">
        <v>160</v>
      </c>
      <c r="J57" s="69">
        <v>120</v>
      </c>
      <c r="K57" s="69">
        <v>120</v>
      </c>
      <c r="L57" s="69">
        <v>138</v>
      </c>
      <c r="M57" s="71">
        <v>144</v>
      </c>
      <c r="N57" s="102"/>
      <c r="O57" s="63">
        <v>284</v>
      </c>
      <c r="P57" s="69">
        <v>269</v>
      </c>
      <c r="Q57" s="69">
        <v>257</v>
      </c>
      <c r="R57" s="69">
        <v>263</v>
      </c>
      <c r="S57" s="69">
        <v>265</v>
      </c>
      <c r="T57" s="69">
        <v>259</v>
      </c>
      <c r="U57" s="69">
        <v>265</v>
      </c>
      <c r="V57" s="85">
        <v>276</v>
      </c>
      <c r="W57" s="103"/>
      <c r="X57" s="92">
        <v>61</v>
      </c>
      <c r="Y57" s="93">
        <v>62</v>
      </c>
      <c r="Z57" s="93">
        <v>63</v>
      </c>
      <c r="AA57" s="93">
        <v>62</v>
      </c>
      <c r="AB57" s="93">
        <v>65</v>
      </c>
      <c r="AC57" s="93">
        <v>63</v>
      </c>
      <c r="AD57" s="93">
        <v>61</v>
      </c>
      <c r="AE57" s="93">
        <v>54</v>
      </c>
      <c r="AF57" s="111"/>
      <c r="AG57" s="285"/>
      <c r="AH57" s="286"/>
      <c r="AI57" s="287"/>
      <c r="AJ57" s="172">
        <f t="shared" ref="AJ57:AN59" si="24">(R57-$R57)/$R57*100</f>
        <v>0</v>
      </c>
      <c r="AK57" s="172">
        <f t="shared" si="24"/>
        <v>0.76045627376425851</v>
      </c>
      <c r="AL57" s="172">
        <f t="shared" si="24"/>
        <v>-1.520912547528517</v>
      </c>
      <c r="AM57" s="172">
        <f t="shared" si="24"/>
        <v>0.76045627376425851</v>
      </c>
      <c r="AN57" s="172">
        <f t="shared" si="24"/>
        <v>4.9429657794676807</v>
      </c>
      <c r="AO57" s="215"/>
      <c r="AP57" s="288"/>
      <c r="AQ57" s="289"/>
      <c r="AR57" s="290"/>
      <c r="AS57" s="178">
        <f t="shared" ref="AS57:AW59" si="25">(AA57-$AA57)</f>
        <v>0</v>
      </c>
      <c r="AT57" s="178">
        <f t="shared" si="25"/>
        <v>3</v>
      </c>
      <c r="AU57" s="178">
        <f t="shared" si="25"/>
        <v>1</v>
      </c>
      <c r="AV57" s="178">
        <f t="shared" si="25"/>
        <v>-1</v>
      </c>
      <c r="AW57" s="179">
        <f t="shared" si="25"/>
        <v>-8</v>
      </c>
      <c r="AX57" s="215"/>
      <c r="AY57" s="192">
        <v>26.5</v>
      </c>
      <c r="AZ57" s="181">
        <f>12/(1+0.54*MAX($E57-7,0)+0.015*MAX(H57-140,0))</f>
        <v>12</v>
      </c>
      <c r="BA57" s="182">
        <f>AY57-AZ57</f>
        <v>14.5</v>
      </c>
      <c r="BB57" s="183" t="str">
        <f>IF($AY57&gt;$AZ57,"S",IF(AY57&lt;AZ57,"US",""))</f>
        <v>S</v>
      </c>
      <c r="BC57" s="194" t="s">
        <v>45</v>
      </c>
      <c r="BD57" s="192">
        <f>STDEV(BA52:BA75)</f>
        <v>13.913806339897143</v>
      </c>
    </row>
    <row r="58" spans="1:56" ht="14.75" customHeight="1" x14ac:dyDescent="0.2">
      <c r="A58" s="59">
        <v>38</v>
      </c>
      <c r="B58" s="60" t="s">
        <v>48</v>
      </c>
      <c r="C58" s="127">
        <v>36620</v>
      </c>
      <c r="D58" s="129" t="s">
        <v>31</v>
      </c>
      <c r="E58" s="62">
        <v>8.1</v>
      </c>
      <c r="F58" s="63">
        <v>130</v>
      </c>
      <c r="G58" s="69">
        <v>140</v>
      </c>
      <c r="H58" s="123">
        <v>150</v>
      </c>
      <c r="I58" s="69">
        <v>142</v>
      </c>
      <c r="J58" s="69">
        <v>150</v>
      </c>
      <c r="K58" s="69">
        <v>150</v>
      </c>
      <c r="L58" s="69">
        <v>150</v>
      </c>
      <c r="M58" s="69">
        <v>162</v>
      </c>
      <c r="N58" s="119">
        <v>140</v>
      </c>
      <c r="O58" s="63">
        <v>611</v>
      </c>
      <c r="P58" s="69">
        <v>376</v>
      </c>
      <c r="Q58" s="69">
        <v>561</v>
      </c>
      <c r="R58" s="69">
        <v>466</v>
      </c>
      <c r="S58" s="69">
        <v>458</v>
      </c>
      <c r="T58" s="69">
        <v>297</v>
      </c>
      <c r="U58" s="69">
        <v>570</v>
      </c>
      <c r="V58" s="69">
        <v>630</v>
      </c>
      <c r="W58" s="119">
        <v>255</v>
      </c>
      <c r="X58" s="92">
        <v>53</v>
      </c>
      <c r="Y58" s="93">
        <v>65</v>
      </c>
      <c r="Z58" s="93">
        <v>62</v>
      </c>
      <c r="AA58" s="93">
        <v>71</v>
      </c>
      <c r="AB58" s="93">
        <v>68</v>
      </c>
      <c r="AC58" s="93">
        <v>70</v>
      </c>
      <c r="AD58" s="93">
        <v>56</v>
      </c>
      <c r="AE58" s="93">
        <v>39</v>
      </c>
      <c r="AF58" s="120">
        <v>65</v>
      </c>
      <c r="AG58" s="285"/>
      <c r="AH58" s="286"/>
      <c r="AI58" s="287"/>
      <c r="AJ58" s="172">
        <f t="shared" si="24"/>
        <v>0</v>
      </c>
      <c r="AK58" s="172">
        <f t="shared" si="24"/>
        <v>-1.7167381974248928</v>
      </c>
      <c r="AL58" s="172">
        <f t="shared" si="24"/>
        <v>-36.266094420600858</v>
      </c>
      <c r="AM58" s="193">
        <f t="shared" si="24"/>
        <v>22.317596566523605</v>
      </c>
      <c r="AN58" s="172">
        <f t="shared" si="24"/>
        <v>35.193133047210303</v>
      </c>
      <c r="AO58" s="174">
        <f>(W58-$R58)/$R58*100</f>
        <v>-45.278969957081543</v>
      </c>
      <c r="AP58" s="288"/>
      <c r="AQ58" s="289"/>
      <c r="AR58" s="290"/>
      <c r="AS58" s="178">
        <f t="shared" si="25"/>
        <v>0</v>
      </c>
      <c r="AT58" s="178">
        <f t="shared" si="25"/>
        <v>-3</v>
      </c>
      <c r="AU58" s="178">
        <f t="shared" si="25"/>
        <v>-1</v>
      </c>
      <c r="AV58" s="179">
        <f t="shared" si="25"/>
        <v>-15</v>
      </c>
      <c r="AW58" s="178">
        <f t="shared" si="25"/>
        <v>-32</v>
      </c>
      <c r="AX58" s="178">
        <f>(AF58-$AA58)</f>
        <v>-6</v>
      </c>
      <c r="AY58" s="291">
        <v>19</v>
      </c>
      <c r="AZ58" s="181">
        <f>12/(1+0.54*MAX($E58-7,0)+0.015*MAX(H58-140,0))</f>
        <v>6.8807339449541294</v>
      </c>
      <c r="BA58" s="182">
        <f>AY58-AZ58</f>
        <v>12.11926605504587</v>
      </c>
      <c r="BB58" s="183" t="str">
        <f>IF($AY58&gt;$AZ58,"S",IF(AY58&lt;AZ58,"US",""))</f>
        <v>S</v>
      </c>
      <c r="BC58" s="196"/>
      <c r="BD58" s="196"/>
    </row>
    <row r="59" spans="1:56" ht="15.75" customHeight="1" x14ac:dyDescent="0.2">
      <c r="A59" s="59">
        <v>39</v>
      </c>
      <c r="B59" s="60" t="s">
        <v>48</v>
      </c>
      <c r="C59" s="127">
        <v>36605</v>
      </c>
      <c r="D59" s="129" t="s">
        <v>31</v>
      </c>
      <c r="E59" s="62">
        <v>8.9</v>
      </c>
      <c r="F59" s="63">
        <v>132</v>
      </c>
      <c r="G59" s="69">
        <v>138</v>
      </c>
      <c r="H59" s="87">
        <v>132</v>
      </c>
      <c r="I59" s="69">
        <v>130</v>
      </c>
      <c r="J59" s="69">
        <v>136</v>
      </c>
      <c r="K59" s="117">
        <v>131</v>
      </c>
      <c r="L59" s="117">
        <v>119</v>
      </c>
      <c r="M59" s="85">
        <v>142</v>
      </c>
      <c r="N59" s="102"/>
      <c r="O59" s="63">
        <v>631</v>
      </c>
      <c r="P59" s="69">
        <v>237</v>
      </c>
      <c r="Q59" s="69">
        <v>235</v>
      </c>
      <c r="R59" s="117">
        <v>235</v>
      </c>
      <c r="S59" s="69">
        <v>219</v>
      </c>
      <c r="T59" s="69">
        <v>386</v>
      </c>
      <c r="U59" s="117">
        <v>286</v>
      </c>
      <c r="V59" s="85">
        <v>421</v>
      </c>
      <c r="W59" s="103"/>
      <c r="X59" s="92">
        <v>63</v>
      </c>
      <c r="Y59" s="93">
        <v>68</v>
      </c>
      <c r="Z59" s="93">
        <v>71</v>
      </c>
      <c r="AA59" s="93">
        <v>76</v>
      </c>
      <c r="AB59" s="93">
        <v>80</v>
      </c>
      <c r="AC59" s="93">
        <v>66</v>
      </c>
      <c r="AD59" s="93">
        <v>70</v>
      </c>
      <c r="AE59" s="93">
        <v>64</v>
      </c>
      <c r="AF59" s="111"/>
      <c r="AG59" s="285"/>
      <c r="AH59" s="286"/>
      <c r="AI59" s="287"/>
      <c r="AJ59" s="172">
        <f t="shared" si="24"/>
        <v>0</v>
      </c>
      <c r="AK59" s="172">
        <f t="shared" si="24"/>
        <v>-6.8085106382978724</v>
      </c>
      <c r="AL59" s="193">
        <f t="shared" si="24"/>
        <v>64.255319148936181</v>
      </c>
      <c r="AM59" s="172">
        <f t="shared" si="24"/>
        <v>21.702127659574469</v>
      </c>
      <c r="AN59" s="172">
        <f t="shared" si="24"/>
        <v>79.148936170212764</v>
      </c>
      <c r="AO59" s="174">
        <f>(W59-$R59)/$R59*100</f>
        <v>-100</v>
      </c>
      <c r="AP59" s="288"/>
      <c r="AQ59" s="289"/>
      <c r="AR59" s="290"/>
      <c r="AS59" s="178">
        <f t="shared" si="25"/>
        <v>0</v>
      </c>
      <c r="AT59" s="178">
        <f t="shared" si="25"/>
        <v>4</v>
      </c>
      <c r="AU59" s="179">
        <f t="shared" si="25"/>
        <v>-10</v>
      </c>
      <c r="AV59" s="178">
        <f t="shared" si="25"/>
        <v>-6</v>
      </c>
      <c r="AW59" s="178">
        <f t="shared" si="25"/>
        <v>-12</v>
      </c>
      <c r="AX59" s="178">
        <f>(AF59-$AA59)</f>
        <v>-76</v>
      </c>
      <c r="AY59" s="291">
        <v>9</v>
      </c>
      <c r="AZ59" s="181">
        <f>12/(1+0.54*MAX($E59-7,0)+0.015*MAX(H59-140,0))</f>
        <v>5.9230009871668301</v>
      </c>
      <c r="BA59" s="182">
        <f>AY59-AZ59</f>
        <v>3.0769990128331699</v>
      </c>
      <c r="BB59" s="183" t="str">
        <f>IF($AY59&gt;$AZ59,"S",IF(AY59&lt;AZ59,"US",""))</f>
        <v>S</v>
      </c>
      <c r="BC59" s="199"/>
      <c r="BD59" s="199"/>
    </row>
    <row r="60" spans="1:56" ht="15.75" customHeight="1" x14ac:dyDescent="0.2">
      <c r="A60" s="59">
        <v>57</v>
      </c>
      <c r="B60" s="60" t="s">
        <v>48</v>
      </c>
      <c r="C60" s="127">
        <v>36600</v>
      </c>
      <c r="D60" s="129" t="s">
        <v>34</v>
      </c>
      <c r="E60" s="62">
        <v>6.5</v>
      </c>
      <c r="F60" s="63">
        <v>170</v>
      </c>
      <c r="G60" s="69">
        <v>155</v>
      </c>
      <c r="H60" s="87">
        <v>162</v>
      </c>
      <c r="I60" s="294"/>
      <c r="J60" s="85">
        <v>190</v>
      </c>
      <c r="K60" s="72"/>
      <c r="L60" s="72"/>
      <c r="M60" s="295">
        <v>210</v>
      </c>
      <c r="N60" s="103"/>
      <c r="O60" s="63">
        <v>505</v>
      </c>
      <c r="P60" s="69">
        <v>223</v>
      </c>
      <c r="Q60" s="85">
        <v>231</v>
      </c>
      <c r="R60" s="72"/>
      <c r="S60" s="67">
        <v>235</v>
      </c>
      <c r="T60" s="85">
        <v>269</v>
      </c>
      <c r="U60" s="72"/>
      <c r="V60" s="67">
        <v>591</v>
      </c>
      <c r="W60" s="124">
        <v>283</v>
      </c>
      <c r="X60" s="92">
        <v>67</v>
      </c>
      <c r="Y60" s="93">
        <v>74</v>
      </c>
      <c r="Z60" s="93">
        <v>79</v>
      </c>
      <c r="AA60" s="95"/>
      <c r="AB60" s="93">
        <v>80</v>
      </c>
      <c r="AC60" s="93">
        <v>80</v>
      </c>
      <c r="AD60" s="95"/>
      <c r="AE60" s="93">
        <v>74</v>
      </c>
      <c r="AF60" s="120">
        <v>76</v>
      </c>
      <c r="AG60" s="285"/>
      <c r="AH60" s="286"/>
      <c r="AI60" s="286"/>
      <c r="AJ60" s="231"/>
      <c r="AK60" s="232"/>
      <c r="AL60" s="232"/>
      <c r="AM60" s="232"/>
      <c r="AN60" s="232"/>
      <c r="AO60" s="215"/>
      <c r="AP60" s="288"/>
      <c r="AQ60" s="289"/>
      <c r="AR60" s="289"/>
      <c r="AS60" s="231"/>
      <c r="AT60" s="232"/>
      <c r="AU60" s="232"/>
      <c r="AV60" s="232"/>
      <c r="AW60" s="232"/>
      <c r="AX60" s="215"/>
      <c r="AY60" s="209"/>
      <c r="AZ60" s="209"/>
      <c r="BA60" s="209"/>
      <c r="BB60" s="209"/>
      <c r="BC60" s="168" t="s">
        <v>47</v>
      </c>
      <c r="BD60" s="110"/>
    </row>
    <row r="61" spans="1:56" ht="14.75" customHeight="1" x14ac:dyDescent="0.2">
      <c r="A61" s="59">
        <v>61</v>
      </c>
      <c r="B61" s="60" t="s">
        <v>48</v>
      </c>
      <c r="C61" s="127">
        <v>36625</v>
      </c>
      <c r="D61" s="129" t="s">
        <v>34</v>
      </c>
      <c r="E61" s="62">
        <v>5.3</v>
      </c>
      <c r="F61" s="63">
        <v>108</v>
      </c>
      <c r="G61" s="69">
        <v>120</v>
      </c>
      <c r="H61" s="87">
        <v>120</v>
      </c>
      <c r="I61" s="69">
        <v>110</v>
      </c>
      <c r="J61" s="69">
        <v>110</v>
      </c>
      <c r="K61" s="64">
        <v>110</v>
      </c>
      <c r="L61" s="64">
        <v>118</v>
      </c>
      <c r="M61" s="69">
        <v>120</v>
      </c>
      <c r="N61" s="124">
        <v>130</v>
      </c>
      <c r="O61" s="63">
        <v>275</v>
      </c>
      <c r="P61" s="69">
        <v>280</v>
      </c>
      <c r="Q61" s="69">
        <v>265</v>
      </c>
      <c r="R61" s="64">
        <v>255</v>
      </c>
      <c r="S61" s="69">
        <v>244</v>
      </c>
      <c r="T61" s="69">
        <v>248</v>
      </c>
      <c r="U61" s="64">
        <v>253</v>
      </c>
      <c r="V61" s="69">
        <v>256</v>
      </c>
      <c r="W61" s="70">
        <v>292</v>
      </c>
      <c r="X61" s="92">
        <v>60</v>
      </c>
      <c r="Y61" s="93">
        <v>69</v>
      </c>
      <c r="Z61" s="93">
        <v>73</v>
      </c>
      <c r="AA61" s="93">
        <v>70</v>
      </c>
      <c r="AB61" s="93">
        <v>62</v>
      </c>
      <c r="AC61" s="93">
        <v>75</v>
      </c>
      <c r="AD61" s="93">
        <v>78</v>
      </c>
      <c r="AE61" s="93">
        <v>80</v>
      </c>
      <c r="AF61" s="120">
        <v>65</v>
      </c>
      <c r="AG61" s="285"/>
      <c r="AH61" s="286"/>
      <c r="AI61" s="287"/>
      <c r="AJ61" s="172">
        <f t="shared" ref="AJ61:AO62" si="26">(R61-$R61)/$R61*100</f>
        <v>0</v>
      </c>
      <c r="AK61" s="172">
        <f t="shared" si="26"/>
        <v>-4.3137254901960782</v>
      </c>
      <c r="AL61" s="172">
        <f t="shared" si="26"/>
        <v>-2.7450980392156863</v>
      </c>
      <c r="AM61" s="172">
        <f t="shared" si="26"/>
        <v>-0.78431372549019607</v>
      </c>
      <c r="AN61" s="172">
        <f t="shared" si="26"/>
        <v>0.39215686274509803</v>
      </c>
      <c r="AO61" s="174">
        <f t="shared" si="26"/>
        <v>14.509803921568629</v>
      </c>
      <c r="AP61" s="288"/>
      <c r="AQ61" s="289"/>
      <c r="AR61" s="290"/>
      <c r="AS61" s="178">
        <f t="shared" ref="AS61:AX62" si="27">(AA61-$AA61)</f>
        <v>0</v>
      </c>
      <c r="AT61" s="179">
        <f t="shared" si="27"/>
        <v>-8</v>
      </c>
      <c r="AU61" s="178">
        <f t="shared" si="27"/>
        <v>5</v>
      </c>
      <c r="AV61" s="178">
        <f t="shared" si="27"/>
        <v>8</v>
      </c>
      <c r="AW61" s="178">
        <f t="shared" si="27"/>
        <v>10</v>
      </c>
      <c r="AX61" s="178">
        <f t="shared" si="27"/>
        <v>-5</v>
      </c>
      <c r="AY61" s="291">
        <v>4.5</v>
      </c>
      <c r="AZ61" s="181">
        <f t="shared" ref="AZ61:AZ69" si="28">12/(1+0.54*MAX($E61-7,0)+0.015*MAX(H61-140,0))</f>
        <v>12</v>
      </c>
      <c r="BA61" s="182">
        <f t="shared" ref="BA61:BA69" si="29">AY61-AZ61</f>
        <v>-7.5</v>
      </c>
      <c r="BB61" s="183" t="str">
        <f t="shared" ref="BB61:BB69" si="30">IF($AY61&gt;$AZ61,"S",IF(AY61&lt;AZ61,"US",""))</f>
        <v>US</v>
      </c>
      <c r="BC61" s="185"/>
      <c r="BD61" s="185"/>
    </row>
    <row r="62" spans="1:56" ht="14.75" customHeight="1" x14ac:dyDescent="0.2">
      <c r="A62" s="59">
        <v>69</v>
      </c>
      <c r="B62" s="60" t="s">
        <v>48</v>
      </c>
      <c r="C62" s="127">
        <v>36604</v>
      </c>
      <c r="D62" s="129" t="s">
        <v>34</v>
      </c>
      <c r="E62" s="62">
        <v>6.1</v>
      </c>
      <c r="F62" s="63">
        <v>132</v>
      </c>
      <c r="G62" s="69">
        <v>135</v>
      </c>
      <c r="H62" s="87">
        <v>116</v>
      </c>
      <c r="I62" s="69">
        <v>130</v>
      </c>
      <c r="J62" s="69">
        <v>140</v>
      </c>
      <c r="K62" s="69">
        <v>109</v>
      </c>
      <c r="L62" s="117">
        <v>128</v>
      </c>
      <c r="M62" s="117">
        <v>125</v>
      </c>
      <c r="N62" s="88">
        <v>117</v>
      </c>
      <c r="O62" s="63">
        <v>482</v>
      </c>
      <c r="P62" s="69">
        <v>447</v>
      </c>
      <c r="Q62" s="69">
        <v>478</v>
      </c>
      <c r="R62" s="69">
        <v>409</v>
      </c>
      <c r="S62" s="69">
        <v>463</v>
      </c>
      <c r="T62" s="69">
        <v>457</v>
      </c>
      <c r="U62" s="117">
        <v>461</v>
      </c>
      <c r="V62" s="117">
        <v>407</v>
      </c>
      <c r="W62" s="88">
        <v>413</v>
      </c>
      <c r="X62" s="92">
        <v>62</v>
      </c>
      <c r="Y62" s="93">
        <v>65</v>
      </c>
      <c r="Z62" s="93">
        <v>66</v>
      </c>
      <c r="AA62" s="93">
        <v>67</v>
      </c>
      <c r="AB62" s="93">
        <v>70</v>
      </c>
      <c r="AC62" s="93">
        <v>62</v>
      </c>
      <c r="AD62" s="93">
        <v>54</v>
      </c>
      <c r="AE62" s="93">
        <v>57</v>
      </c>
      <c r="AF62" s="120">
        <v>54</v>
      </c>
      <c r="AG62" s="285"/>
      <c r="AH62" s="286"/>
      <c r="AI62" s="287"/>
      <c r="AJ62" s="172">
        <f t="shared" si="26"/>
        <v>0</v>
      </c>
      <c r="AK62" s="193">
        <f t="shared" si="26"/>
        <v>13.202933985330073</v>
      </c>
      <c r="AL62" s="172">
        <f t="shared" si="26"/>
        <v>11.735941320293399</v>
      </c>
      <c r="AM62" s="172">
        <f t="shared" si="26"/>
        <v>12.713936430317849</v>
      </c>
      <c r="AN62" s="172">
        <f t="shared" si="26"/>
        <v>-0.48899755501222492</v>
      </c>
      <c r="AO62" s="174">
        <f t="shared" si="26"/>
        <v>0.97799511002444983</v>
      </c>
      <c r="AP62" s="288"/>
      <c r="AQ62" s="289"/>
      <c r="AR62" s="290"/>
      <c r="AS62" s="178">
        <f t="shared" si="27"/>
        <v>0</v>
      </c>
      <c r="AT62" s="178">
        <f t="shared" si="27"/>
        <v>3</v>
      </c>
      <c r="AU62" s="179">
        <f t="shared" si="27"/>
        <v>-5</v>
      </c>
      <c r="AV62" s="178">
        <f t="shared" si="27"/>
        <v>-13</v>
      </c>
      <c r="AW62" s="178">
        <f t="shared" si="27"/>
        <v>-10</v>
      </c>
      <c r="AX62" s="178">
        <f t="shared" si="27"/>
        <v>-13</v>
      </c>
      <c r="AY62" s="291">
        <v>4.5</v>
      </c>
      <c r="AZ62" s="181">
        <f t="shared" si="28"/>
        <v>12</v>
      </c>
      <c r="BA62" s="182">
        <f t="shared" si="29"/>
        <v>-7.5</v>
      </c>
      <c r="BB62" s="183" t="str">
        <f t="shared" si="30"/>
        <v>US</v>
      </c>
      <c r="BC62" s="196"/>
      <c r="BD62" s="196"/>
    </row>
    <row r="63" spans="1:56" ht="14.75" customHeight="1" x14ac:dyDescent="0.2">
      <c r="A63" s="59">
        <v>70</v>
      </c>
      <c r="B63" s="60" t="s">
        <v>48</v>
      </c>
      <c r="C63" s="127">
        <v>36584</v>
      </c>
      <c r="D63" s="129" t="s">
        <v>31</v>
      </c>
      <c r="E63" s="62">
        <v>11.3</v>
      </c>
      <c r="F63" s="63">
        <v>162</v>
      </c>
      <c r="G63" s="69">
        <v>140</v>
      </c>
      <c r="H63" s="87">
        <v>138</v>
      </c>
      <c r="I63" s="69">
        <v>150</v>
      </c>
      <c r="J63" s="69">
        <v>142</v>
      </c>
      <c r="K63" s="85">
        <v>132</v>
      </c>
      <c r="L63" s="72"/>
      <c r="M63" s="72"/>
      <c r="N63" s="103"/>
      <c r="O63" s="63">
        <v>472</v>
      </c>
      <c r="P63" s="69">
        <v>335</v>
      </c>
      <c r="Q63" s="69">
        <v>350</v>
      </c>
      <c r="R63" s="69">
        <v>349</v>
      </c>
      <c r="S63" s="69">
        <v>596</v>
      </c>
      <c r="T63" s="85">
        <v>421</v>
      </c>
      <c r="U63" s="72"/>
      <c r="V63" s="72"/>
      <c r="W63" s="103"/>
      <c r="X63" s="92">
        <v>69</v>
      </c>
      <c r="Y63" s="93">
        <v>76</v>
      </c>
      <c r="Z63" s="93">
        <v>77</v>
      </c>
      <c r="AA63" s="93">
        <v>85</v>
      </c>
      <c r="AB63" s="93">
        <v>76</v>
      </c>
      <c r="AC63" s="93">
        <v>82</v>
      </c>
      <c r="AD63" s="95"/>
      <c r="AE63" s="95"/>
      <c r="AF63" s="111"/>
      <c r="AG63" s="285"/>
      <c r="AH63" s="286"/>
      <c r="AI63" s="287"/>
      <c r="AJ63" s="172">
        <f t="shared" ref="AJ63:AL69" si="31">(R63-$R63)/$R63*100</f>
        <v>0</v>
      </c>
      <c r="AK63" s="193">
        <f t="shared" si="31"/>
        <v>70.773638968481379</v>
      </c>
      <c r="AL63" s="172">
        <f t="shared" si="31"/>
        <v>20.630372492836678</v>
      </c>
      <c r="AM63" s="232"/>
      <c r="AN63" s="232"/>
      <c r="AO63" s="223"/>
      <c r="AP63" s="288"/>
      <c r="AQ63" s="289"/>
      <c r="AR63" s="290"/>
      <c r="AS63" s="178">
        <f t="shared" ref="AS63:AU69" si="32">(AA63-$AA63)</f>
        <v>0</v>
      </c>
      <c r="AT63" s="179">
        <f t="shared" si="32"/>
        <v>-9</v>
      </c>
      <c r="AU63" s="178">
        <f t="shared" si="32"/>
        <v>-3</v>
      </c>
      <c r="AV63" s="232"/>
      <c r="AW63" s="232"/>
      <c r="AX63" s="232"/>
      <c r="AY63" s="291">
        <v>4.5</v>
      </c>
      <c r="AZ63" s="181">
        <f t="shared" si="28"/>
        <v>3.6122817579771218</v>
      </c>
      <c r="BA63" s="182">
        <f t="shared" si="29"/>
        <v>0.88771824202287819</v>
      </c>
      <c r="BB63" s="183" t="str">
        <f t="shared" si="30"/>
        <v>S</v>
      </c>
      <c r="BC63" s="196"/>
      <c r="BD63" s="196"/>
    </row>
    <row r="64" spans="1:56" ht="14.75" customHeight="1" x14ac:dyDescent="0.2">
      <c r="A64" s="59">
        <v>80</v>
      </c>
      <c r="B64" s="60" t="s">
        <v>48</v>
      </c>
      <c r="C64" s="127">
        <v>36606</v>
      </c>
      <c r="D64" s="129" t="s">
        <v>31</v>
      </c>
      <c r="E64" s="62">
        <v>8.4</v>
      </c>
      <c r="F64" s="63">
        <v>144</v>
      </c>
      <c r="G64" s="69">
        <v>140</v>
      </c>
      <c r="H64" s="87">
        <v>156</v>
      </c>
      <c r="I64" s="69">
        <v>128</v>
      </c>
      <c r="J64" s="69">
        <v>134</v>
      </c>
      <c r="K64" s="69">
        <v>152</v>
      </c>
      <c r="L64" s="64">
        <v>126</v>
      </c>
      <c r="M64" s="64">
        <v>142</v>
      </c>
      <c r="N64" s="119">
        <v>135</v>
      </c>
      <c r="O64" s="63">
        <v>318</v>
      </c>
      <c r="P64" s="69">
        <v>334</v>
      </c>
      <c r="Q64" s="69">
        <v>306</v>
      </c>
      <c r="R64" s="69">
        <v>298</v>
      </c>
      <c r="S64" s="69">
        <v>305</v>
      </c>
      <c r="T64" s="69">
        <v>309</v>
      </c>
      <c r="U64" s="64">
        <v>270</v>
      </c>
      <c r="V64" s="64">
        <v>305</v>
      </c>
      <c r="W64" s="119">
        <v>310</v>
      </c>
      <c r="X64" s="92">
        <v>72</v>
      </c>
      <c r="Y64" s="93">
        <v>67</v>
      </c>
      <c r="Z64" s="93">
        <v>74</v>
      </c>
      <c r="AA64" s="93">
        <v>81</v>
      </c>
      <c r="AB64" s="93">
        <v>79</v>
      </c>
      <c r="AC64" s="93">
        <v>75</v>
      </c>
      <c r="AD64" s="93">
        <v>75</v>
      </c>
      <c r="AE64" s="93">
        <v>78</v>
      </c>
      <c r="AF64" s="120">
        <v>72</v>
      </c>
      <c r="AG64" s="285"/>
      <c r="AH64" s="286"/>
      <c r="AI64" s="287"/>
      <c r="AJ64" s="172">
        <f t="shared" si="31"/>
        <v>0</v>
      </c>
      <c r="AK64" s="172">
        <f t="shared" si="31"/>
        <v>2.348993288590604</v>
      </c>
      <c r="AL64" s="172">
        <f t="shared" si="31"/>
        <v>3.6912751677852351</v>
      </c>
      <c r="AM64" s="172">
        <f>(U64-$R64)/$R64*100</f>
        <v>-9.3959731543624159</v>
      </c>
      <c r="AN64" s="172">
        <f>(V64-$R64)/$R64*100</f>
        <v>2.348993288590604</v>
      </c>
      <c r="AO64" s="174">
        <f>(W64-$R64)/$R64*100</f>
        <v>4.0268456375838921</v>
      </c>
      <c r="AP64" s="288"/>
      <c r="AQ64" s="289"/>
      <c r="AR64" s="290"/>
      <c r="AS64" s="178">
        <f t="shared" si="32"/>
        <v>0</v>
      </c>
      <c r="AT64" s="178">
        <f t="shared" si="32"/>
        <v>-2</v>
      </c>
      <c r="AU64" s="179">
        <f t="shared" si="32"/>
        <v>-6</v>
      </c>
      <c r="AV64" s="178">
        <f>(AD64-$AA64)</f>
        <v>-6</v>
      </c>
      <c r="AW64" s="178">
        <f>(AE64-$AA64)</f>
        <v>-3</v>
      </c>
      <c r="AX64" s="178">
        <f>(AF64-$AA64)</f>
        <v>-9</v>
      </c>
      <c r="AY64" s="291">
        <v>9</v>
      </c>
      <c r="AZ64" s="181">
        <f t="shared" si="28"/>
        <v>6.0120240480961913</v>
      </c>
      <c r="BA64" s="182">
        <f t="shared" si="29"/>
        <v>2.9879759519038087</v>
      </c>
      <c r="BB64" s="183" t="str">
        <f t="shared" si="30"/>
        <v>S</v>
      </c>
      <c r="BC64" s="196"/>
      <c r="BD64" s="196"/>
    </row>
    <row r="65" spans="1:56" ht="14.75" customHeight="1" x14ac:dyDescent="0.2">
      <c r="A65" s="59">
        <v>91</v>
      </c>
      <c r="B65" s="60" t="s">
        <v>48</v>
      </c>
      <c r="C65" s="127">
        <v>36575</v>
      </c>
      <c r="D65" s="129" t="s">
        <v>34</v>
      </c>
      <c r="E65" s="62">
        <v>8.4</v>
      </c>
      <c r="F65" s="63">
        <v>136</v>
      </c>
      <c r="G65" s="69">
        <v>134</v>
      </c>
      <c r="H65" s="87">
        <v>130</v>
      </c>
      <c r="I65" s="69">
        <v>132</v>
      </c>
      <c r="J65" s="69">
        <v>130</v>
      </c>
      <c r="K65" s="69">
        <v>170</v>
      </c>
      <c r="L65" s="69">
        <v>144</v>
      </c>
      <c r="M65" s="85">
        <v>156</v>
      </c>
      <c r="N65" s="103"/>
      <c r="O65" s="63">
        <v>785</v>
      </c>
      <c r="P65" s="69">
        <v>471</v>
      </c>
      <c r="Q65" s="69">
        <v>547</v>
      </c>
      <c r="R65" s="69">
        <v>610</v>
      </c>
      <c r="S65" s="69">
        <v>403</v>
      </c>
      <c r="T65" s="69">
        <v>858</v>
      </c>
      <c r="U65" s="69">
        <v>638</v>
      </c>
      <c r="V65" s="85">
        <v>634</v>
      </c>
      <c r="W65" s="103"/>
      <c r="X65" s="92">
        <v>57</v>
      </c>
      <c r="Y65" s="93">
        <v>65</v>
      </c>
      <c r="Z65" s="93">
        <v>64</v>
      </c>
      <c r="AA65" s="93">
        <v>71</v>
      </c>
      <c r="AB65" s="93">
        <v>64</v>
      </c>
      <c r="AC65" s="93">
        <v>61</v>
      </c>
      <c r="AD65" s="93">
        <v>65</v>
      </c>
      <c r="AE65" s="93">
        <v>55</v>
      </c>
      <c r="AF65" s="111"/>
      <c r="AG65" s="285"/>
      <c r="AH65" s="286"/>
      <c r="AI65" s="287"/>
      <c r="AJ65" s="172">
        <f t="shared" si="31"/>
        <v>0</v>
      </c>
      <c r="AK65" s="172">
        <f t="shared" si="31"/>
        <v>-33.934426229508198</v>
      </c>
      <c r="AL65" s="193">
        <f t="shared" si="31"/>
        <v>40.655737704918032</v>
      </c>
      <c r="AM65" s="172">
        <f t="shared" ref="AM65:AN69" si="33">(U65-$R65)/$R65*100</f>
        <v>4.5901639344262293</v>
      </c>
      <c r="AN65" s="172">
        <f t="shared" si="33"/>
        <v>3.9344262295081971</v>
      </c>
      <c r="AO65" s="223"/>
      <c r="AP65" s="288"/>
      <c r="AQ65" s="289"/>
      <c r="AR65" s="290"/>
      <c r="AS65" s="178">
        <f t="shared" si="32"/>
        <v>0</v>
      </c>
      <c r="AT65" s="179">
        <f t="shared" si="32"/>
        <v>-7</v>
      </c>
      <c r="AU65" s="178">
        <f t="shared" si="32"/>
        <v>-10</v>
      </c>
      <c r="AV65" s="178">
        <f t="shared" ref="AV65:AW69" si="34">(AD65-$AA65)</f>
        <v>-6</v>
      </c>
      <c r="AW65" s="178">
        <f t="shared" si="34"/>
        <v>-16</v>
      </c>
      <c r="AX65" s="232"/>
      <c r="AY65" s="291">
        <v>4.5</v>
      </c>
      <c r="AZ65" s="181">
        <f t="shared" si="28"/>
        <v>6.8337129840546691</v>
      </c>
      <c r="BA65" s="182">
        <f t="shared" si="29"/>
        <v>-2.3337129840546691</v>
      </c>
      <c r="BB65" s="183" t="str">
        <f t="shared" si="30"/>
        <v>US</v>
      </c>
      <c r="BC65" s="196"/>
      <c r="BD65" s="196"/>
    </row>
    <row r="66" spans="1:56" ht="14.75" customHeight="1" x14ac:dyDescent="0.2">
      <c r="A66" s="59">
        <v>97</v>
      </c>
      <c r="B66" s="60" t="s">
        <v>48</v>
      </c>
      <c r="C66" s="127">
        <v>36610</v>
      </c>
      <c r="D66" s="129" t="s">
        <v>34</v>
      </c>
      <c r="E66" s="62">
        <v>5.9</v>
      </c>
      <c r="F66" s="63">
        <v>110</v>
      </c>
      <c r="G66" s="117">
        <v>130</v>
      </c>
      <c r="H66" s="87">
        <v>105</v>
      </c>
      <c r="I66" s="69">
        <v>110</v>
      </c>
      <c r="J66" s="69">
        <v>140</v>
      </c>
      <c r="K66" s="69">
        <v>120</v>
      </c>
      <c r="L66" s="69">
        <v>110</v>
      </c>
      <c r="M66" s="69">
        <v>135</v>
      </c>
      <c r="N66" s="124">
        <v>120</v>
      </c>
      <c r="O66" s="63">
        <v>346</v>
      </c>
      <c r="P66" s="69">
        <v>325</v>
      </c>
      <c r="Q66" s="69">
        <v>334</v>
      </c>
      <c r="R66" s="69">
        <v>311</v>
      </c>
      <c r="S66" s="69">
        <v>278</v>
      </c>
      <c r="T66" s="69">
        <v>301</v>
      </c>
      <c r="U66" s="69">
        <v>280</v>
      </c>
      <c r="V66" s="69">
        <v>245</v>
      </c>
      <c r="W66" s="124">
        <v>244</v>
      </c>
      <c r="X66" s="92">
        <v>75</v>
      </c>
      <c r="Y66" s="93">
        <v>76</v>
      </c>
      <c r="Z66" s="93">
        <v>32</v>
      </c>
      <c r="AA66" s="93">
        <v>77</v>
      </c>
      <c r="AB66" s="93">
        <v>77</v>
      </c>
      <c r="AC66" s="93">
        <v>79</v>
      </c>
      <c r="AD66" s="93">
        <v>82</v>
      </c>
      <c r="AE66" s="93">
        <v>80</v>
      </c>
      <c r="AF66" s="120">
        <v>42</v>
      </c>
      <c r="AG66" s="285"/>
      <c r="AH66" s="286"/>
      <c r="AI66" s="287"/>
      <c r="AJ66" s="172">
        <f t="shared" si="31"/>
        <v>0</v>
      </c>
      <c r="AK66" s="172">
        <f t="shared" si="31"/>
        <v>-10.610932475884244</v>
      </c>
      <c r="AL66" s="172">
        <f t="shared" si="31"/>
        <v>-3.215434083601286</v>
      </c>
      <c r="AM66" s="172">
        <f t="shared" si="33"/>
        <v>-9.9678456591639879</v>
      </c>
      <c r="AN66" s="172">
        <f t="shared" si="33"/>
        <v>-21.221864951768488</v>
      </c>
      <c r="AO66" s="174">
        <f>(W66-$R66)/$R66*100</f>
        <v>-21.54340836012862</v>
      </c>
      <c r="AP66" s="288"/>
      <c r="AQ66" s="289"/>
      <c r="AR66" s="290"/>
      <c r="AS66" s="178">
        <f t="shared" si="32"/>
        <v>0</v>
      </c>
      <c r="AT66" s="178">
        <f t="shared" si="32"/>
        <v>0</v>
      </c>
      <c r="AU66" s="178">
        <f t="shared" si="32"/>
        <v>2</v>
      </c>
      <c r="AV66" s="178">
        <f t="shared" si="34"/>
        <v>5</v>
      </c>
      <c r="AW66" s="178">
        <f t="shared" si="34"/>
        <v>3</v>
      </c>
      <c r="AX66" s="179">
        <f>(AF66-$AA66)</f>
        <v>-35</v>
      </c>
      <c r="AY66" s="291">
        <v>49.5</v>
      </c>
      <c r="AZ66" s="181">
        <f t="shared" si="28"/>
        <v>12</v>
      </c>
      <c r="BA66" s="182">
        <f t="shared" si="29"/>
        <v>37.5</v>
      </c>
      <c r="BB66" s="183" t="str">
        <f t="shared" si="30"/>
        <v>S</v>
      </c>
      <c r="BC66" s="196"/>
      <c r="BD66" s="196"/>
    </row>
    <row r="67" spans="1:56" ht="14.75" customHeight="1" x14ac:dyDescent="0.2">
      <c r="A67" s="59">
        <v>107</v>
      </c>
      <c r="B67" s="60" t="s">
        <v>48</v>
      </c>
      <c r="C67" s="127">
        <v>36624</v>
      </c>
      <c r="D67" s="129" t="s">
        <v>31</v>
      </c>
      <c r="E67" s="62">
        <v>8.1</v>
      </c>
      <c r="F67" s="121">
        <v>136</v>
      </c>
      <c r="G67" s="72"/>
      <c r="H67" s="218">
        <v>150</v>
      </c>
      <c r="I67" s="69">
        <v>136</v>
      </c>
      <c r="J67" s="69">
        <v>118</v>
      </c>
      <c r="K67" s="69">
        <v>150</v>
      </c>
      <c r="L67" s="69">
        <v>120</v>
      </c>
      <c r="M67" s="69">
        <v>110</v>
      </c>
      <c r="N67" s="88">
        <v>110</v>
      </c>
      <c r="O67" s="63">
        <v>287</v>
      </c>
      <c r="P67" s="69">
        <v>288</v>
      </c>
      <c r="Q67" s="69">
        <v>277</v>
      </c>
      <c r="R67" s="69">
        <v>273</v>
      </c>
      <c r="S67" s="69">
        <v>288</v>
      </c>
      <c r="T67" s="69">
        <v>311</v>
      </c>
      <c r="U67" s="69">
        <v>302</v>
      </c>
      <c r="V67" s="69">
        <v>263</v>
      </c>
      <c r="W67" s="88">
        <v>267</v>
      </c>
      <c r="X67" s="92">
        <v>76</v>
      </c>
      <c r="Y67" s="93">
        <v>80</v>
      </c>
      <c r="Z67" s="93">
        <v>86</v>
      </c>
      <c r="AA67" s="93">
        <v>88</v>
      </c>
      <c r="AB67" s="93">
        <v>81</v>
      </c>
      <c r="AC67" s="93">
        <v>66</v>
      </c>
      <c r="AD67" s="93">
        <v>81</v>
      </c>
      <c r="AE67" s="93">
        <v>86</v>
      </c>
      <c r="AF67" s="120">
        <v>88</v>
      </c>
      <c r="AG67" s="285"/>
      <c r="AH67" s="286"/>
      <c r="AI67" s="287"/>
      <c r="AJ67" s="172">
        <f t="shared" si="31"/>
        <v>0</v>
      </c>
      <c r="AK67" s="172">
        <f t="shared" si="31"/>
        <v>5.4945054945054945</v>
      </c>
      <c r="AL67" s="193">
        <f t="shared" si="31"/>
        <v>13.91941391941392</v>
      </c>
      <c r="AM67" s="172">
        <f t="shared" si="33"/>
        <v>10.622710622710622</v>
      </c>
      <c r="AN67" s="172">
        <f t="shared" si="33"/>
        <v>-3.6630036630036633</v>
      </c>
      <c r="AO67" s="174">
        <f>(W67-$R67)/$R67*100</f>
        <v>-2.197802197802198</v>
      </c>
      <c r="AP67" s="288"/>
      <c r="AQ67" s="289"/>
      <c r="AR67" s="290"/>
      <c r="AS67" s="178">
        <f t="shared" si="32"/>
        <v>0</v>
      </c>
      <c r="AT67" s="179">
        <f t="shared" si="32"/>
        <v>-7</v>
      </c>
      <c r="AU67" s="178">
        <f t="shared" si="32"/>
        <v>-22</v>
      </c>
      <c r="AV67" s="178">
        <f t="shared" si="34"/>
        <v>-7</v>
      </c>
      <c r="AW67" s="178">
        <f t="shared" si="34"/>
        <v>-2</v>
      </c>
      <c r="AX67" s="178">
        <f>(AF67-$AA67)</f>
        <v>0</v>
      </c>
      <c r="AY67" s="291">
        <v>4.5</v>
      </c>
      <c r="AZ67" s="181">
        <f t="shared" si="28"/>
        <v>6.8807339449541294</v>
      </c>
      <c r="BA67" s="182">
        <f t="shared" si="29"/>
        <v>-2.3807339449541294</v>
      </c>
      <c r="BB67" s="183" t="str">
        <f t="shared" si="30"/>
        <v>US</v>
      </c>
      <c r="BC67" s="196"/>
      <c r="BD67" s="196"/>
    </row>
    <row r="68" spans="1:56" ht="14.75" customHeight="1" x14ac:dyDescent="0.2">
      <c r="A68" s="59">
        <v>108</v>
      </c>
      <c r="B68" s="60" t="s">
        <v>48</v>
      </c>
      <c r="C68" s="127">
        <v>36610</v>
      </c>
      <c r="D68" s="129" t="s">
        <v>31</v>
      </c>
      <c r="E68" s="62">
        <v>6.6</v>
      </c>
      <c r="F68" s="63">
        <v>134</v>
      </c>
      <c r="G68" s="64">
        <v>142</v>
      </c>
      <c r="H68" s="87">
        <v>134</v>
      </c>
      <c r="I68" s="69">
        <v>120</v>
      </c>
      <c r="J68" s="69">
        <v>135</v>
      </c>
      <c r="K68" s="69">
        <v>133</v>
      </c>
      <c r="L68" s="69">
        <v>114</v>
      </c>
      <c r="M68" s="85">
        <v>123</v>
      </c>
      <c r="N68" s="103"/>
      <c r="O68" s="63">
        <v>425</v>
      </c>
      <c r="P68" s="69">
        <v>259</v>
      </c>
      <c r="Q68" s="69">
        <v>250</v>
      </c>
      <c r="R68" s="69">
        <v>224</v>
      </c>
      <c r="S68" s="69">
        <v>246</v>
      </c>
      <c r="T68" s="69">
        <v>276</v>
      </c>
      <c r="U68" s="69">
        <v>247</v>
      </c>
      <c r="V68" s="85">
        <v>445</v>
      </c>
      <c r="W68" s="103"/>
      <c r="X68" s="92">
        <v>72</v>
      </c>
      <c r="Y68" s="93">
        <v>81</v>
      </c>
      <c r="Z68" s="93">
        <v>86</v>
      </c>
      <c r="AA68" s="93">
        <v>84</v>
      </c>
      <c r="AB68" s="93">
        <v>86</v>
      </c>
      <c r="AC68" s="93">
        <v>86</v>
      </c>
      <c r="AD68" s="93">
        <v>86</v>
      </c>
      <c r="AE68" s="93">
        <v>64</v>
      </c>
      <c r="AF68" s="111"/>
      <c r="AG68" s="285"/>
      <c r="AH68" s="286"/>
      <c r="AI68" s="287"/>
      <c r="AJ68" s="172">
        <f t="shared" si="31"/>
        <v>0</v>
      </c>
      <c r="AK68" s="172">
        <f t="shared" si="31"/>
        <v>9.8214285714285712</v>
      </c>
      <c r="AL68" s="193">
        <f t="shared" si="31"/>
        <v>23.214285714285715</v>
      </c>
      <c r="AM68" s="172">
        <f t="shared" si="33"/>
        <v>10.267857142857142</v>
      </c>
      <c r="AN68" s="172">
        <f t="shared" si="33"/>
        <v>98.660714285714292</v>
      </c>
      <c r="AO68" s="223"/>
      <c r="AP68" s="288"/>
      <c r="AQ68" s="289"/>
      <c r="AR68" s="290"/>
      <c r="AS68" s="178">
        <f t="shared" si="32"/>
        <v>0</v>
      </c>
      <c r="AT68" s="178">
        <f t="shared" si="32"/>
        <v>2</v>
      </c>
      <c r="AU68" s="178">
        <f t="shared" si="32"/>
        <v>2</v>
      </c>
      <c r="AV68" s="178">
        <f t="shared" si="34"/>
        <v>2</v>
      </c>
      <c r="AW68" s="179">
        <f t="shared" si="34"/>
        <v>-20</v>
      </c>
      <c r="AX68" s="232"/>
      <c r="AY68" s="291">
        <v>9</v>
      </c>
      <c r="AZ68" s="181">
        <f t="shared" si="28"/>
        <v>12</v>
      </c>
      <c r="BA68" s="182">
        <f t="shared" si="29"/>
        <v>-3</v>
      </c>
      <c r="BB68" s="183" t="str">
        <f t="shared" si="30"/>
        <v>US</v>
      </c>
      <c r="BC68" s="196"/>
      <c r="BD68" s="196"/>
    </row>
    <row r="69" spans="1:56" ht="15.75" customHeight="1" x14ac:dyDescent="0.2">
      <c r="A69" s="59">
        <v>123</v>
      </c>
      <c r="B69" s="60" t="s">
        <v>48</v>
      </c>
      <c r="C69" s="127">
        <v>36621</v>
      </c>
      <c r="D69" s="129" t="s">
        <v>31</v>
      </c>
      <c r="E69" s="126">
        <v>7.4</v>
      </c>
      <c r="F69" s="63">
        <v>122</v>
      </c>
      <c r="G69" s="117">
        <v>128</v>
      </c>
      <c r="H69" s="118">
        <v>118</v>
      </c>
      <c r="I69" s="69">
        <v>128</v>
      </c>
      <c r="J69" s="69">
        <v>124</v>
      </c>
      <c r="K69" s="69">
        <v>122</v>
      </c>
      <c r="L69" s="69">
        <v>138</v>
      </c>
      <c r="M69" s="69">
        <v>145</v>
      </c>
      <c r="N69" s="124">
        <v>126</v>
      </c>
      <c r="O69" s="63">
        <v>432</v>
      </c>
      <c r="P69" s="69">
        <v>473</v>
      </c>
      <c r="Q69" s="69">
        <v>437</v>
      </c>
      <c r="R69" s="69">
        <v>456</v>
      </c>
      <c r="S69" s="69">
        <v>461</v>
      </c>
      <c r="T69" s="69">
        <v>421</v>
      </c>
      <c r="U69" s="69">
        <v>408</v>
      </c>
      <c r="V69" s="69">
        <v>436</v>
      </c>
      <c r="W69" s="124">
        <v>415</v>
      </c>
      <c r="X69" s="92">
        <v>39</v>
      </c>
      <c r="Y69" s="93">
        <v>49</v>
      </c>
      <c r="Z69" s="93">
        <v>51</v>
      </c>
      <c r="AA69" s="93">
        <v>47</v>
      </c>
      <c r="AB69" s="93">
        <v>41</v>
      </c>
      <c r="AC69" s="93">
        <v>38</v>
      </c>
      <c r="AD69" s="93">
        <v>37</v>
      </c>
      <c r="AE69" s="93">
        <v>32</v>
      </c>
      <c r="AF69" s="120">
        <v>30</v>
      </c>
      <c r="AG69" s="285"/>
      <c r="AH69" s="286"/>
      <c r="AI69" s="287"/>
      <c r="AJ69" s="172">
        <f t="shared" si="31"/>
        <v>0</v>
      </c>
      <c r="AK69" s="172">
        <f t="shared" si="31"/>
        <v>1.0964912280701753</v>
      </c>
      <c r="AL69" s="172">
        <f t="shared" si="31"/>
        <v>-7.6754385964912286</v>
      </c>
      <c r="AM69" s="172">
        <f t="shared" si="33"/>
        <v>-10.526315789473683</v>
      </c>
      <c r="AN69" s="172">
        <f t="shared" si="33"/>
        <v>-4.3859649122807012</v>
      </c>
      <c r="AO69" s="174">
        <f>(W69-$R69)/$R69*100</f>
        <v>-8.9912280701754383</v>
      </c>
      <c r="AP69" s="288"/>
      <c r="AQ69" s="289"/>
      <c r="AR69" s="290"/>
      <c r="AS69" s="178">
        <f t="shared" si="32"/>
        <v>0</v>
      </c>
      <c r="AT69" s="179">
        <f t="shared" si="32"/>
        <v>-6</v>
      </c>
      <c r="AU69" s="178">
        <f t="shared" si="32"/>
        <v>-9</v>
      </c>
      <c r="AV69" s="178">
        <f t="shared" si="34"/>
        <v>-10</v>
      </c>
      <c r="AW69" s="178">
        <f t="shared" si="34"/>
        <v>-15</v>
      </c>
      <c r="AX69" s="178">
        <f>(AF69-$AA69)</f>
        <v>-17</v>
      </c>
      <c r="AY69" s="291">
        <v>4.5</v>
      </c>
      <c r="AZ69" s="181">
        <f t="shared" si="28"/>
        <v>9.868421052631577</v>
      </c>
      <c r="BA69" s="182">
        <f t="shared" si="29"/>
        <v>-5.368421052631577</v>
      </c>
      <c r="BB69" s="183" t="str">
        <f t="shared" si="30"/>
        <v>US</v>
      </c>
      <c r="BC69" s="199"/>
      <c r="BD69" s="199"/>
    </row>
    <row r="70" spans="1:56" ht="15.75" customHeight="1" x14ac:dyDescent="0.2">
      <c r="A70" s="59">
        <v>130</v>
      </c>
      <c r="B70" s="60" t="s">
        <v>48</v>
      </c>
      <c r="C70" s="127">
        <v>36568</v>
      </c>
      <c r="D70" s="129" t="s">
        <v>31</v>
      </c>
      <c r="E70" s="128"/>
      <c r="F70" s="121">
        <v>156</v>
      </c>
      <c r="G70" s="72"/>
      <c r="H70" s="72"/>
      <c r="I70" s="67">
        <v>150</v>
      </c>
      <c r="J70" s="69">
        <v>148</v>
      </c>
      <c r="K70" s="69">
        <v>126</v>
      </c>
      <c r="L70" s="69">
        <v>120</v>
      </c>
      <c r="M70" s="69">
        <v>120</v>
      </c>
      <c r="N70" s="70">
        <v>130</v>
      </c>
      <c r="O70" s="63">
        <v>615</v>
      </c>
      <c r="P70" s="69">
        <v>513</v>
      </c>
      <c r="Q70" s="69">
        <v>609</v>
      </c>
      <c r="R70" s="69">
        <v>543</v>
      </c>
      <c r="S70" s="69">
        <v>512</v>
      </c>
      <c r="T70" s="69">
        <v>307</v>
      </c>
      <c r="U70" s="69">
        <v>297</v>
      </c>
      <c r="V70" s="69">
        <v>259</v>
      </c>
      <c r="W70" s="70">
        <v>189</v>
      </c>
      <c r="X70" s="92">
        <v>33</v>
      </c>
      <c r="Y70" s="93">
        <v>40</v>
      </c>
      <c r="Z70" s="93">
        <v>36</v>
      </c>
      <c r="AA70" s="93">
        <v>43</v>
      </c>
      <c r="AB70" s="93">
        <v>45</v>
      </c>
      <c r="AC70" s="93">
        <v>51</v>
      </c>
      <c r="AD70" s="93">
        <v>44</v>
      </c>
      <c r="AE70" s="93">
        <v>57</v>
      </c>
      <c r="AF70" s="120">
        <v>59</v>
      </c>
      <c r="AG70" s="285"/>
      <c r="AH70" s="286"/>
      <c r="AI70" s="286"/>
      <c r="AJ70" s="231"/>
      <c r="AK70" s="232"/>
      <c r="AL70" s="232"/>
      <c r="AM70" s="232"/>
      <c r="AN70" s="232"/>
      <c r="AO70" s="215"/>
      <c r="AP70" s="288"/>
      <c r="AQ70" s="289"/>
      <c r="AR70" s="289"/>
      <c r="AS70" s="231"/>
      <c r="AT70" s="232"/>
      <c r="AU70" s="232"/>
      <c r="AV70" s="232"/>
      <c r="AW70" s="232"/>
      <c r="AX70" s="215"/>
      <c r="AY70" s="209"/>
      <c r="AZ70" s="209"/>
      <c r="BA70" s="209"/>
      <c r="BB70" s="209"/>
      <c r="BC70" s="168" t="s">
        <v>36</v>
      </c>
      <c r="BD70" s="110"/>
    </row>
    <row r="71" spans="1:56" ht="14.75" customHeight="1" x14ac:dyDescent="0.2">
      <c r="A71" s="59">
        <v>131</v>
      </c>
      <c r="B71" s="60" t="s">
        <v>48</v>
      </c>
      <c r="C71" s="127">
        <v>36591</v>
      </c>
      <c r="D71" s="129" t="s">
        <v>31</v>
      </c>
      <c r="E71" s="130">
        <v>7.2</v>
      </c>
      <c r="F71" s="63">
        <v>138</v>
      </c>
      <c r="G71" s="64">
        <v>142</v>
      </c>
      <c r="H71" s="123">
        <v>142</v>
      </c>
      <c r="I71" s="69">
        <v>142</v>
      </c>
      <c r="J71" s="69">
        <v>146</v>
      </c>
      <c r="K71" s="69">
        <v>150</v>
      </c>
      <c r="L71" s="69">
        <v>146</v>
      </c>
      <c r="M71" s="69">
        <v>140</v>
      </c>
      <c r="N71" s="70">
        <v>130</v>
      </c>
      <c r="O71" s="63">
        <v>469</v>
      </c>
      <c r="P71" s="69">
        <v>419</v>
      </c>
      <c r="Q71" s="69">
        <v>398</v>
      </c>
      <c r="R71" s="69">
        <v>367</v>
      </c>
      <c r="S71" s="69">
        <v>383</v>
      </c>
      <c r="T71" s="69">
        <v>415</v>
      </c>
      <c r="U71" s="69">
        <v>594</v>
      </c>
      <c r="V71" s="69">
        <v>560</v>
      </c>
      <c r="W71" s="70">
        <v>532</v>
      </c>
      <c r="X71" s="92">
        <v>71</v>
      </c>
      <c r="Y71" s="93">
        <v>77</v>
      </c>
      <c r="Z71" s="93">
        <v>73</v>
      </c>
      <c r="AA71" s="93">
        <v>79</v>
      </c>
      <c r="AB71" s="93">
        <v>80</v>
      </c>
      <c r="AC71" s="93">
        <v>77</v>
      </c>
      <c r="AD71" s="93">
        <v>73</v>
      </c>
      <c r="AE71" s="93">
        <v>70</v>
      </c>
      <c r="AF71" s="120">
        <v>61</v>
      </c>
      <c r="AG71" s="285"/>
      <c r="AH71" s="286"/>
      <c r="AI71" s="287"/>
      <c r="AJ71" s="172">
        <f t="shared" ref="AJ71:AO73" si="35">(R71-$R71)/$R71*100</f>
        <v>0</v>
      </c>
      <c r="AK71" s="172">
        <f t="shared" si="35"/>
        <v>4.3596730245231603</v>
      </c>
      <c r="AL71" s="193">
        <f t="shared" si="35"/>
        <v>13.079019073569482</v>
      </c>
      <c r="AM71" s="172">
        <f t="shared" si="35"/>
        <v>61.852861035422343</v>
      </c>
      <c r="AN71" s="172">
        <f t="shared" si="35"/>
        <v>52.588555858310627</v>
      </c>
      <c r="AO71" s="174">
        <f t="shared" si="35"/>
        <v>44.959128065395092</v>
      </c>
      <c r="AP71" s="288"/>
      <c r="AQ71" s="289"/>
      <c r="AR71" s="290"/>
      <c r="AS71" s="178">
        <f t="shared" ref="AS71:AX73" si="36">(AA71-$AA71)</f>
        <v>0</v>
      </c>
      <c r="AT71" s="178">
        <f t="shared" si="36"/>
        <v>1</v>
      </c>
      <c r="AU71" s="178">
        <f t="shared" si="36"/>
        <v>-2</v>
      </c>
      <c r="AV71" s="179">
        <f t="shared" si="36"/>
        <v>-6</v>
      </c>
      <c r="AW71" s="178">
        <f t="shared" si="36"/>
        <v>-9</v>
      </c>
      <c r="AX71" s="178">
        <f t="shared" si="36"/>
        <v>-18</v>
      </c>
      <c r="AY71" s="291">
        <v>9</v>
      </c>
      <c r="AZ71" s="181">
        <f>12/(1+0.54*MAX($E71-7,0)+0.015*MAX(H71-140,0))</f>
        <v>10.544815465729348</v>
      </c>
      <c r="BA71" s="182">
        <f t="shared" ref="BA71:BA76" si="37">AY71-AZ71</f>
        <v>-1.5448154657293482</v>
      </c>
      <c r="BB71" s="183" t="str">
        <f t="shared" ref="BB71:BB77" si="38">IF($AY71&gt;$AZ71,"S",IF(AY71&lt;AZ71,"US",""))</f>
        <v>US</v>
      </c>
      <c r="BC71" s="185"/>
      <c r="BD71" s="185"/>
    </row>
    <row r="72" spans="1:56" ht="14.75" customHeight="1" x14ac:dyDescent="0.2">
      <c r="A72" s="59">
        <v>136</v>
      </c>
      <c r="B72" s="60" t="s">
        <v>48</v>
      </c>
      <c r="C72" s="127">
        <v>36599</v>
      </c>
      <c r="D72" s="129" t="s">
        <v>31</v>
      </c>
      <c r="E72" s="62">
        <v>9.6</v>
      </c>
      <c r="F72" s="63">
        <v>131</v>
      </c>
      <c r="G72" s="69">
        <v>140</v>
      </c>
      <c r="H72" s="87">
        <v>121</v>
      </c>
      <c r="I72" s="69">
        <v>125</v>
      </c>
      <c r="J72" s="69">
        <v>140</v>
      </c>
      <c r="K72" s="69">
        <v>140</v>
      </c>
      <c r="L72" s="69">
        <v>130</v>
      </c>
      <c r="M72" s="69">
        <v>145</v>
      </c>
      <c r="N72" s="70">
        <v>120</v>
      </c>
      <c r="O72" s="63">
        <v>423</v>
      </c>
      <c r="P72" s="69">
        <v>300</v>
      </c>
      <c r="Q72" s="69">
        <v>286</v>
      </c>
      <c r="R72" s="69">
        <v>271</v>
      </c>
      <c r="S72" s="69">
        <v>260</v>
      </c>
      <c r="T72" s="69">
        <v>335</v>
      </c>
      <c r="U72" s="69">
        <v>274</v>
      </c>
      <c r="V72" s="69">
        <v>253</v>
      </c>
      <c r="W72" s="70">
        <v>517</v>
      </c>
      <c r="X72" s="92">
        <v>47</v>
      </c>
      <c r="Y72" s="93">
        <v>47</v>
      </c>
      <c r="Z72" s="93">
        <v>45</v>
      </c>
      <c r="AA72" s="93">
        <v>51</v>
      </c>
      <c r="AB72" s="93">
        <v>51</v>
      </c>
      <c r="AC72" s="93">
        <v>55</v>
      </c>
      <c r="AD72" s="93">
        <v>54</v>
      </c>
      <c r="AE72" s="93">
        <v>57</v>
      </c>
      <c r="AF72" s="120">
        <v>51</v>
      </c>
      <c r="AG72" s="285"/>
      <c r="AH72" s="286"/>
      <c r="AI72" s="287"/>
      <c r="AJ72" s="172">
        <f t="shared" si="35"/>
        <v>0</v>
      </c>
      <c r="AK72" s="172">
        <f t="shared" si="35"/>
        <v>-4.0590405904059041</v>
      </c>
      <c r="AL72" s="193">
        <f t="shared" si="35"/>
        <v>23.616236162361623</v>
      </c>
      <c r="AM72" s="172">
        <f t="shared" si="35"/>
        <v>1.107011070110701</v>
      </c>
      <c r="AN72" s="172">
        <f t="shared" si="35"/>
        <v>-6.6420664206642073</v>
      </c>
      <c r="AO72" s="174">
        <f t="shared" si="35"/>
        <v>90.774907749077499</v>
      </c>
      <c r="AP72" s="288"/>
      <c r="AQ72" s="289"/>
      <c r="AR72" s="290"/>
      <c r="AS72" s="178">
        <f t="shared" si="36"/>
        <v>0</v>
      </c>
      <c r="AT72" s="178">
        <f t="shared" si="36"/>
        <v>0</v>
      </c>
      <c r="AU72" s="178">
        <f t="shared" si="36"/>
        <v>4</v>
      </c>
      <c r="AV72" s="178">
        <f t="shared" si="36"/>
        <v>3</v>
      </c>
      <c r="AW72" s="178">
        <f t="shared" si="36"/>
        <v>6</v>
      </c>
      <c r="AX72" s="178">
        <f t="shared" si="36"/>
        <v>0</v>
      </c>
      <c r="AY72" s="291">
        <v>9</v>
      </c>
      <c r="AZ72" s="181">
        <f>12/(1+0.54*MAX($E72-7,0)+0.015*MAX(H72-140,0))</f>
        <v>4.9916805324459235</v>
      </c>
      <c r="BA72" s="182">
        <f t="shared" si="37"/>
        <v>4.0083194675540765</v>
      </c>
      <c r="BB72" s="183" t="str">
        <f t="shared" si="38"/>
        <v>S</v>
      </c>
      <c r="BC72" s="196"/>
      <c r="BD72" s="196"/>
    </row>
    <row r="73" spans="1:56" ht="14.75" customHeight="1" x14ac:dyDescent="0.2">
      <c r="A73" s="59">
        <v>137</v>
      </c>
      <c r="B73" s="60" t="s">
        <v>48</v>
      </c>
      <c r="C73" s="127">
        <v>36624</v>
      </c>
      <c r="D73" s="129" t="s">
        <v>34</v>
      </c>
      <c r="E73" s="62">
        <v>6.7</v>
      </c>
      <c r="F73" s="63">
        <v>140</v>
      </c>
      <c r="G73" s="69">
        <v>103</v>
      </c>
      <c r="H73" s="87">
        <v>120</v>
      </c>
      <c r="I73" s="69">
        <v>130</v>
      </c>
      <c r="J73" s="69">
        <v>120</v>
      </c>
      <c r="K73" s="69">
        <v>120</v>
      </c>
      <c r="L73" s="69">
        <v>140</v>
      </c>
      <c r="M73" s="69">
        <v>130</v>
      </c>
      <c r="N73" s="70">
        <v>130</v>
      </c>
      <c r="O73" s="63">
        <v>392</v>
      </c>
      <c r="P73" s="69">
        <v>290</v>
      </c>
      <c r="Q73" s="69">
        <v>367</v>
      </c>
      <c r="R73" s="69">
        <v>482</v>
      </c>
      <c r="S73" s="69">
        <v>340</v>
      </c>
      <c r="T73" s="69">
        <v>606</v>
      </c>
      <c r="U73" s="69">
        <v>560</v>
      </c>
      <c r="V73" s="117">
        <v>258</v>
      </c>
      <c r="W73" s="70">
        <v>238</v>
      </c>
      <c r="X73" s="92">
        <v>74</v>
      </c>
      <c r="Y73" s="93">
        <v>75</v>
      </c>
      <c r="Z73" s="93">
        <v>73</v>
      </c>
      <c r="AA73" s="93">
        <v>75</v>
      </c>
      <c r="AB73" s="93">
        <v>81</v>
      </c>
      <c r="AC73" s="93">
        <v>76</v>
      </c>
      <c r="AD73" s="93">
        <v>78</v>
      </c>
      <c r="AE73" s="93">
        <v>77</v>
      </c>
      <c r="AF73" s="120">
        <v>74</v>
      </c>
      <c r="AG73" s="285"/>
      <c r="AH73" s="296"/>
      <c r="AI73" s="297"/>
      <c r="AJ73" s="172">
        <f t="shared" si="35"/>
        <v>0</v>
      </c>
      <c r="AK73" s="172">
        <f t="shared" si="35"/>
        <v>-29.460580912863072</v>
      </c>
      <c r="AL73" s="193">
        <f t="shared" si="35"/>
        <v>25.726141078838172</v>
      </c>
      <c r="AM73" s="172">
        <f t="shared" si="35"/>
        <v>16.182572614107883</v>
      </c>
      <c r="AN73" s="172">
        <f t="shared" si="35"/>
        <v>-46.473029045643152</v>
      </c>
      <c r="AO73" s="174">
        <f t="shared" si="35"/>
        <v>-50.622406639004147</v>
      </c>
      <c r="AP73" s="288"/>
      <c r="AQ73" s="289"/>
      <c r="AR73" s="290"/>
      <c r="AS73" s="178">
        <f t="shared" si="36"/>
        <v>0</v>
      </c>
      <c r="AT73" s="178">
        <f t="shared" si="36"/>
        <v>6</v>
      </c>
      <c r="AU73" s="178">
        <f t="shared" si="36"/>
        <v>1</v>
      </c>
      <c r="AV73" s="178">
        <f t="shared" si="36"/>
        <v>3</v>
      </c>
      <c r="AW73" s="178">
        <f t="shared" si="36"/>
        <v>2</v>
      </c>
      <c r="AX73" s="178">
        <f t="shared" si="36"/>
        <v>-1</v>
      </c>
      <c r="AY73" s="291">
        <v>9</v>
      </c>
      <c r="AZ73" s="181">
        <f>12/(1+0.54*MAX($E73-7,0)+0.015*MAX(H73-140,0))</f>
        <v>12</v>
      </c>
      <c r="BA73" s="182">
        <f t="shared" si="37"/>
        <v>-3</v>
      </c>
      <c r="BB73" s="183" t="str">
        <f t="shared" si="38"/>
        <v>US</v>
      </c>
      <c r="BC73" s="196"/>
      <c r="BD73" s="196"/>
    </row>
    <row r="74" spans="1:56" ht="14.75" customHeight="1" x14ac:dyDescent="0.2">
      <c r="A74" s="59">
        <v>143</v>
      </c>
      <c r="B74" s="60" t="s">
        <v>48</v>
      </c>
      <c r="C74" s="127">
        <v>36535</v>
      </c>
      <c r="D74" s="129" t="s">
        <v>34</v>
      </c>
      <c r="E74" s="62">
        <v>6.3</v>
      </c>
      <c r="F74" s="292">
        <v>162</v>
      </c>
      <c r="G74" s="69">
        <v>168</v>
      </c>
      <c r="H74" s="69">
        <v>142</v>
      </c>
      <c r="I74" s="69">
        <v>182</v>
      </c>
      <c r="J74" s="69">
        <v>178</v>
      </c>
      <c r="K74" s="69">
        <v>152</v>
      </c>
      <c r="L74" s="69">
        <v>162</v>
      </c>
      <c r="M74" s="69">
        <v>148</v>
      </c>
      <c r="N74" s="70">
        <v>138</v>
      </c>
      <c r="O74" s="63">
        <v>457</v>
      </c>
      <c r="P74" s="69">
        <v>352</v>
      </c>
      <c r="Q74" s="69">
        <v>356</v>
      </c>
      <c r="R74" s="69">
        <v>509</v>
      </c>
      <c r="S74" s="69">
        <v>536</v>
      </c>
      <c r="T74" s="69">
        <v>378</v>
      </c>
      <c r="U74" s="85">
        <v>332</v>
      </c>
      <c r="V74" s="72"/>
      <c r="W74" s="298">
        <v>230</v>
      </c>
      <c r="X74" s="92">
        <v>66</v>
      </c>
      <c r="Y74" s="93">
        <v>78</v>
      </c>
      <c r="Z74" s="93">
        <v>81</v>
      </c>
      <c r="AA74" s="93">
        <v>72</v>
      </c>
      <c r="AB74" s="93">
        <v>52</v>
      </c>
      <c r="AC74" s="93">
        <v>55</v>
      </c>
      <c r="AD74" s="93">
        <v>68</v>
      </c>
      <c r="AE74" s="93">
        <v>39</v>
      </c>
      <c r="AF74" s="120">
        <v>78</v>
      </c>
      <c r="AG74" s="285"/>
      <c r="AH74" s="299">
        <f t="shared" ref="AH74:AM74" si="39">(P74-$P74)/$P74*100</f>
        <v>0</v>
      </c>
      <c r="AI74" s="299">
        <f t="shared" si="39"/>
        <v>1.1363636363636365</v>
      </c>
      <c r="AJ74" s="300">
        <f t="shared" si="39"/>
        <v>44.602272727272727</v>
      </c>
      <c r="AK74" s="301">
        <f t="shared" si="39"/>
        <v>52.272727272727273</v>
      </c>
      <c r="AL74" s="301">
        <f t="shared" si="39"/>
        <v>7.3863636363636367</v>
      </c>
      <c r="AM74" s="301">
        <f t="shared" si="39"/>
        <v>-5.6818181818181817</v>
      </c>
      <c r="AN74" s="243"/>
      <c r="AO74" s="302">
        <f>(W74-$P74)/$P74*100</f>
        <v>-34.659090909090914</v>
      </c>
      <c r="AP74" s="288"/>
      <c r="AQ74" s="220">
        <f t="shared" ref="AQ74:AX74" si="40">(Y74-$Y74)</f>
        <v>0</v>
      </c>
      <c r="AR74" s="220">
        <f t="shared" si="40"/>
        <v>3</v>
      </c>
      <c r="AS74" s="303">
        <f t="shared" si="40"/>
        <v>-6</v>
      </c>
      <c r="AT74" s="304">
        <f t="shared" si="40"/>
        <v>-26</v>
      </c>
      <c r="AU74" s="304">
        <f t="shared" si="40"/>
        <v>-23</v>
      </c>
      <c r="AV74" s="304">
        <f t="shared" si="40"/>
        <v>-10</v>
      </c>
      <c r="AW74" s="304">
        <f t="shared" si="40"/>
        <v>-39</v>
      </c>
      <c r="AX74" s="304">
        <f t="shared" si="40"/>
        <v>0</v>
      </c>
      <c r="AY74" s="120">
        <v>7.5</v>
      </c>
      <c r="AZ74" s="181">
        <f>12/(1+0.54*MAX($E74-7,0)+0.015*MAX(H74-140,0))</f>
        <v>11.650485436893204</v>
      </c>
      <c r="BA74" s="182">
        <f t="shared" si="37"/>
        <v>-4.150485436893204</v>
      </c>
      <c r="BB74" s="183" t="str">
        <f t="shared" si="38"/>
        <v>US</v>
      </c>
      <c r="BC74" s="196"/>
      <c r="BD74" s="196"/>
    </row>
    <row r="75" spans="1:56" ht="15.75" customHeight="1" x14ac:dyDescent="0.2">
      <c r="A75" s="132">
        <v>152</v>
      </c>
      <c r="B75" s="24" t="s">
        <v>48</v>
      </c>
      <c r="C75" s="116">
        <v>36618</v>
      </c>
      <c r="D75" s="133" t="s">
        <v>31</v>
      </c>
      <c r="E75" s="134">
        <v>9.6</v>
      </c>
      <c r="F75" s="135">
        <v>150</v>
      </c>
      <c r="G75" s="136">
        <v>165</v>
      </c>
      <c r="H75" s="137">
        <v>145</v>
      </c>
      <c r="I75" s="136">
        <v>160</v>
      </c>
      <c r="J75" s="136">
        <v>160</v>
      </c>
      <c r="K75" s="136">
        <v>180</v>
      </c>
      <c r="L75" s="136">
        <v>175</v>
      </c>
      <c r="M75" s="136">
        <v>180</v>
      </c>
      <c r="N75" s="138">
        <v>151</v>
      </c>
      <c r="O75" s="135">
        <v>435</v>
      </c>
      <c r="P75" s="136">
        <v>304</v>
      </c>
      <c r="Q75" s="136">
        <v>308</v>
      </c>
      <c r="R75" s="136">
        <v>314</v>
      </c>
      <c r="S75" s="136">
        <v>314</v>
      </c>
      <c r="T75" s="136">
        <v>317</v>
      </c>
      <c r="U75" s="136">
        <v>303</v>
      </c>
      <c r="V75" s="305">
        <v>302</v>
      </c>
      <c r="W75" s="138">
        <v>319</v>
      </c>
      <c r="X75" s="139">
        <v>57</v>
      </c>
      <c r="Y75" s="140">
        <v>71</v>
      </c>
      <c r="Z75" s="140">
        <v>70</v>
      </c>
      <c r="AA75" s="140">
        <v>78</v>
      </c>
      <c r="AB75" s="140">
        <v>78</v>
      </c>
      <c r="AC75" s="140">
        <v>74</v>
      </c>
      <c r="AD75" s="140">
        <v>69</v>
      </c>
      <c r="AE75" s="140">
        <v>65</v>
      </c>
      <c r="AF75" s="141">
        <v>75</v>
      </c>
      <c r="AG75" s="306"/>
      <c r="AH75" s="307"/>
      <c r="AI75" s="308"/>
      <c r="AJ75" s="263">
        <f t="shared" ref="AJ75:AO75" si="41">(R75-$R75)/$R75*100</f>
        <v>0</v>
      </c>
      <c r="AK75" s="263">
        <f t="shared" si="41"/>
        <v>0</v>
      </c>
      <c r="AL75" s="263">
        <f t="shared" si="41"/>
        <v>0.95541401273885351</v>
      </c>
      <c r="AM75" s="263">
        <f t="shared" si="41"/>
        <v>-3.5031847133757963</v>
      </c>
      <c r="AN75" s="263">
        <f t="shared" si="41"/>
        <v>-3.8216560509554141</v>
      </c>
      <c r="AO75" s="309">
        <f t="shared" si="41"/>
        <v>1.5923566878980893</v>
      </c>
      <c r="AP75" s="310"/>
      <c r="AQ75" s="311"/>
      <c r="AR75" s="312"/>
      <c r="AS75" s="268">
        <f t="shared" ref="AS75:AX75" si="42">(AA75-$AA75)</f>
        <v>0</v>
      </c>
      <c r="AT75" s="268">
        <f t="shared" si="42"/>
        <v>0</v>
      </c>
      <c r="AU75" s="268">
        <f t="shared" si="42"/>
        <v>-4</v>
      </c>
      <c r="AV75" s="313">
        <f t="shared" si="42"/>
        <v>-9</v>
      </c>
      <c r="AW75" s="268">
        <f t="shared" si="42"/>
        <v>-13</v>
      </c>
      <c r="AX75" s="268">
        <f t="shared" si="42"/>
        <v>-3</v>
      </c>
      <c r="AY75" s="314">
        <v>19</v>
      </c>
      <c r="AZ75" s="271">
        <f>12/(1+0.54*MAX($E75-7,0)+0.015*MAX(H75-140,0))</f>
        <v>4.8406615570794678</v>
      </c>
      <c r="BA75" s="315">
        <f t="shared" si="37"/>
        <v>14.159338442920532</v>
      </c>
      <c r="BB75" s="273" t="str">
        <f t="shared" si="38"/>
        <v>S</v>
      </c>
      <c r="BC75" s="199"/>
      <c r="BD75" s="199"/>
    </row>
    <row r="76" spans="1:56" ht="15" customHeight="1" x14ac:dyDescent="0.2">
      <c r="A76" s="35">
        <v>4</v>
      </c>
      <c r="B76" s="8" t="s">
        <v>51</v>
      </c>
      <c r="C76" s="148">
        <v>36535</v>
      </c>
      <c r="D76" s="149" t="s">
        <v>34</v>
      </c>
      <c r="E76" s="38">
        <v>5.4</v>
      </c>
      <c r="F76" s="316">
        <v>135</v>
      </c>
      <c r="G76" s="43">
        <v>130</v>
      </c>
      <c r="H76" s="43">
        <v>120</v>
      </c>
      <c r="I76" s="43">
        <v>120</v>
      </c>
      <c r="J76" s="43">
        <v>160</v>
      </c>
      <c r="K76" s="43">
        <v>160</v>
      </c>
      <c r="L76" s="43">
        <v>140</v>
      </c>
      <c r="M76" s="43">
        <v>160</v>
      </c>
      <c r="N76" s="44">
        <v>138</v>
      </c>
      <c r="O76" s="150">
        <v>435</v>
      </c>
      <c r="P76" s="43">
        <v>403</v>
      </c>
      <c r="Q76" s="43">
        <v>423</v>
      </c>
      <c r="R76" s="43">
        <v>438</v>
      </c>
      <c r="S76" s="43">
        <v>445</v>
      </c>
      <c r="T76" s="43">
        <v>335</v>
      </c>
      <c r="U76" s="43">
        <v>390</v>
      </c>
      <c r="V76" s="43">
        <v>548</v>
      </c>
      <c r="W76" s="44">
        <v>353</v>
      </c>
      <c r="X76" s="153">
        <v>61</v>
      </c>
      <c r="Y76" s="154">
        <v>66</v>
      </c>
      <c r="Z76" s="154">
        <v>73</v>
      </c>
      <c r="AA76" s="154">
        <v>77</v>
      </c>
      <c r="AB76" s="154">
        <v>69</v>
      </c>
      <c r="AC76" s="154">
        <v>76</v>
      </c>
      <c r="AD76" s="154">
        <v>75</v>
      </c>
      <c r="AE76" s="154">
        <v>70</v>
      </c>
      <c r="AF76" s="274">
        <v>65</v>
      </c>
      <c r="AG76" s="275"/>
      <c r="AH76" s="159">
        <f t="shared" ref="AH76:AO77" si="43">(P76-$P76)/$P76*100</f>
        <v>0</v>
      </c>
      <c r="AI76" s="159">
        <f t="shared" si="43"/>
        <v>4.9627791563275441</v>
      </c>
      <c r="AJ76" s="159">
        <f t="shared" si="43"/>
        <v>8.6848635235732008</v>
      </c>
      <c r="AK76" s="276">
        <f t="shared" si="43"/>
        <v>10.421836228287841</v>
      </c>
      <c r="AL76" s="159">
        <f t="shared" si="43"/>
        <v>-16.873449131513649</v>
      </c>
      <c r="AM76" s="159">
        <f t="shared" si="43"/>
        <v>-3.225806451612903</v>
      </c>
      <c r="AN76" s="159">
        <f t="shared" si="43"/>
        <v>35.980148883374689</v>
      </c>
      <c r="AO76" s="277">
        <f t="shared" si="43"/>
        <v>-12.406947890818859</v>
      </c>
      <c r="AP76" s="317"/>
      <c r="AQ76" s="154">
        <f t="shared" ref="AQ76:AX77" si="44">(Y76-$Y76)</f>
        <v>0</v>
      </c>
      <c r="AR76" s="154">
        <f t="shared" si="44"/>
        <v>7</v>
      </c>
      <c r="AS76" s="154">
        <f t="shared" si="44"/>
        <v>11</v>
      </c>
      <c r="AT76" s="154">
        <f t="shared" si="44"/>
        <v>3</v>
      </c>
      <c r="AU76" s="154">
        <f t="shared" si="44"/>
        <v>10</v>
      </c>
      <c r="AV76" s="154">
        <f t="shared" si="44"/>
        <v>9</v>
      </c>
      <c r="AW76" s="154">
        <f t="shared" si="44"/>
        <v>4</v>
      </c>
      <c r="AX76" s="154">
        <f t="shared" si="44"/>
        <v>-1</v>
      </c>
      <c r="AY76" s="318">
        <v>10.5</v>
      </c>
      <c r="AZ76" s="281">
        <f>12/(1+0.54*MAX($E76-7,0)+0.015*MAX($F76-140,0))</f>
        <v>12</v>
      </c>
      <c r="BA76" s="282">
        <f t="shared" si="37"/>
        <v>-1.5</v>
      </c>
      <c r="BB76" s="283" t="str">
        <f t="shared" si="38"/>
        <v>US</v>
      </c>
      <c r="BC76" s="22"/>
      <c r="BD76" s="22"/>
    </row>
    <row r="77" spans="1:56" ht="15" customHeight="1" x14ac:dyDescent="0.2">
      <c r="A77" s="59">
        <v>5</v>
      </c>
      <c r="B77" s="60" t="s">
        <v>51</v>
      </c>
      <c r="C77" s="127">
        <v>36561</v>
      </c>
      <c r="D77" s="129" t="s">
        <v>34</v>
      </c>
      <c r="E77" s="126">
        <v>6.7</v>
      </c>
      <c r="F77" s="292">
        <v>165</v>
      </c>
      <c r="G77" s="69">
        <v>139</v>
      </c>
      <c r="H77" s="69">
        <v>120</v>
      </c>
      <c r="I77" s="69">
        <v>130</v>
      </c>
      <c r="J77" s="69">
        <v>110</v>
      </c>
      <c r="K77" s="69">
        <v>130</v>
      </c>
      <c r="L77" s="69">
        <v>138</v>
      </c>
      <c r="M77" s="117">
        <v>130</v>
      </c>
      <c r="N77" s="70">
        <v>140</v>
      </c>
      <c r="O77" s="63">
        <v>666</v>
      </c>
      <c r="P77" s="69">
        <v>669</v>
      </c>
      <c r="Q77" s="69">
        <v>649</v>
      </c>
      <c r="R77" s="69">
        <v>727</v>
      </c>
      <c r="S77" s="69">
        <v>707</v>
      </c>
      <c r="T77" s="69">
        <v>581</v>
      </c>
      <c r="U77" s="69">
        <v>617</v>
      </c>
      <c r="V77" s="69">
        <v>671</v>
      </c>
      <c r="W77" s="70">
        <v>525</v>
      </c>
      <c r="X77" s="219">
        <v>27</v>
      </c>
      <c r="Y77" s="220">
        <v>44</v>
      </c>
      <c r="Z77" s="220">
        <v>41</v>
      </c>
      <c r="AA77" s="220">
        <v>46</v>
      </c>
      <c r="AB77" s="220">
        <v>43</v>
      </c>
      <c r="AC77" s="220">
        <v>45</v>
      </c>
      <c r="AD77" s="220">
        <v>43</v>
      </c>
      <c r="AE77" s="220">
        <v>44</v>
      </c>
      <c r="AF77" s="319">
        <v>61</v>
      </c>
      <c r="AG77" s="169"/>
      <c r="AH77" s="299">
        <f t="shared" si="43"/>
        <v>0</v>
      </c>
      <c r="AI77" s="299">
        <f t="shared" si="43"/>
        <v>-2.9895366218236172</v>
      </c>
      <c r="AJ77" s="299">
        <f t="shared" si="43"/>
        <v>8.6696562032884916</v>
      </c>
      <c r="AK77" s="299">
        <f t="shared" si="43"/>
        <v>5.6801195814648731</v>
      </c>
      <c r="AL77" s="299">
        <f t="shared" si="43"/>
        <v>-13.153961136023916</v>
      </c>
      <c r="AM77" s="299">
        <f t="shared" si="43"/>
        <v>-7.7727952167414047</v>
      </c>
      <c r="AN77" s="299">
        <f t="shared" si="43"/>
        <v>0.29895366218236175</v>
      </c>
      <c r="AO77" s="320">
        <f t="shared" si="43"/>
        <v>-21.524663677130047</v>
      </c>
      <c r="AP77" s="221"/>
      <c r="AQ77" s="220">
        <f t="shared" si="44"/>
        <v>0</v>
      </c>
      <c r="AR77" s="220">
        <f t="shared" si="44"/>
        <v>-3</v>
      </c>
      <c r="AS77" s="220">
        <f t="shared" si="44"/>
        <v>2</v>
      </c>
      <c r="AT77" s="220">
        <f t="shared" si="44"/>
        <v>-1</v>
      </c>
      <c r="AU77" s="220">
        <f t="shared" si="44"/>
        <v>1</v>
      </c>
      <c r="AV77" s="220">
        <f t="shared" si="44"/>
        <v>-1</v>
      </c>
      <c r="AW77" s="220">
        <f t="shared" si="44"/>
        <v>0</v>
      </c>
      <c r="AX77" s="220">
        <f t="shared" si="44"/>
        <v>17</v>
      </c>
      <c r="AY77" s="321" t="s">
        <v>52</v>
      </c>
      <c r="AZ77" s="181">
        <f>12/(1+0.54*MAX($E77-7,0)+0.015*MAX($F77-140,0))</f>
        <v>8.7272727272727266</v>
      </c>
      <c r="BA77" s="190"/>
      <c r="BB77" s="183" t="str">
        <f t="shared" si="38"/>
        <v>S</v>
      </c>
      <c r="BC77" s="322"/>
      <c r="BD77" s="322"/>
    </row>
    <row r="78" spans="1:56" ht="15" customHeight="1" x14ac:dyDescent="0.2">
      <c r="A78" s="59">
        <v>7</v>
      </c>
      <c r="B78" s="60" t="s">
        <v>51</v>
      </c>
      <c r="C78" s="127">
        <v>36533</v>
      </c>
      <c r="D78" s="129" t="s">
        <v>34</v>
      </c>
      <c r="E78" s="128"/>
      <c r="F78" s="292">
        <v>120</v>
      </c>
      <c r="G78" s="69">
        <v>140</v>
      </c>
      <c r="H78" s="69">
        <v>142</v>
      </c>
      <c r="I78" s="69">
        <v>140</v>
      </c>
      <c r="J78" s="69">
        <v>140</v>
      </c>
      <c r="K78" s="69">
        <v>170</v>
      </c>
      <c r="L78" s="85">
        <v>90</v>
      </c>
      <c r="M78" s="66"/>
      <c r="N78" s="298">
        <v>140</v>
      </c>
      <c r="O78" s="63">
        <v>391</v>
      </c>
      <c r="P78" s="69">
        <v>509</v>
      </c>
      <c r="Q78" s="69">
        <v>427</v>
      </c>
      <c r="R78" s="69">
        <v>399</v>
      </c>
      <c r="S78" s="69">
        <v>487</v>
      </c>
      <c r="T78" s="69">
        <v>529</v>
      </c>
      <c r="U78" s="69">
        <v>272</v>
      </c>
      <c r="V78" s="69">
        <v>356</v>
      </c>
      <c r="W78" s="70">
        <v>240</v>
      </c>
      <c r="X78" s="92">
        <v>66</v>
      </c>
      <c r="Y78" s="93">
        <v>48</v>
      </c>
      <c r="Z78" s="93">
        <v>64</v>
      </c>
      <c r="AA78" s="93">
        <v>70</v>
      </c>
      <c r="AB78" s="93">
        <v>75</v>
      </c>
      <c r="AC78" s="93">
        <v>56</v>
      </c>
      <c r="AD78" s="93">
        <v>70</v>
      </c>
      <c r="AE78" s="93">
        <v>74</v>
      </c>
      <c r="AF78" s="120">
        <v>72</v>
      </c>
      <c r="AG78" s="209"/>
      <c r="AH78" s="323"/>
      <c r="AI78" s="323"/>
      <c r="AJ78" s="323"/>
      <c r="AK78" s="323"/>
      <c r="AL78" s="323"/>
      <c r="AM78" s="323"/>
      <c r="AN78" s="323"/>
      <c r="AO78" s="323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168" t="s">
        <v>36</v>
      </c>
      <c r="BD78" s="110"/>
    </row>
    <row r="79" spans="1:56" ht="15" customHeight="1" x14ac:dyDescent="0.2">
      <c r="A79" s="59">
        <v>13</v>
      </c>
      <c r="B79" s="60" t="s">
        <v>51</v>
      </c>
      <c r="C79" s="127">
        <v>36548</v>
      </c>
      <c r="D79" s="129" t="s">
        <v>31</v>
      </c>
      <c r="E79" s="130">
        <v>7.7</v>
      </c>
      <c r="F79" s="292">
        <v>120</v>
      </c>
      <c r="G79" s="69">
        <v>132</v>
      </c>
      <c r="H79" s="69">
        <v>130</v>
      </c>
      <c r="I79" s="69">
        <v>126</v>
      </c>
      <c r="J79" s="69">
        <v>136</v>
      </c>
      <c r="K79" s="69">
        <v>120</v>
      </c>
      <c r="L79" s="69">
        <v>142</v>
      </c>
      <c r="M79" s="64">
        <v>140</v>
      </c>
      <c r="N79" s="70">
        <v>124</v>
      </c>
      <c r="O79" s="63">
        <v>542</v>
      </c>
      <c r="P79" s="69">
        <v>583</v>
      </c>
      <c r="Q79" s="69">
        <v>517</v>
      </c>
      <c r="R79" s="117">
        <v>593</v>
      </c>
      <c r="S79" s="69">
        <v>594</v>
      </c>
      <c r="T79" s="69">
        <v>490</v>
      </c>
      <c r="U79" s="69">
        <v>400</v>
      </c>
      <c r="V79" s="69">
        <v>446</v>
      </c>
      <c r="W79" s="70">
        <v>536</v>
      </c>
      <c r="X79" s="92">
        <v>47</v>
      </c>
      <c r="Y79" s="93">
        <v>50</v>
      </c>
      <c r="Z79" s="93">
        <v>47</v>
      </c>
      <c r="AA79" s="93">
        <v>46</v>
      </c>
      <c r="AB79" s="93">
        <v>51</v>
      </c>
      <c r="AC79" s="93">
        <v>42</v>
      </c>
      <c r="AD79" s="93">
        <v>37</v>
      </c>
      <c r="AE79" s="93">
        <v>46</v>
      </c>
      <c r="AF79" s="120">
        <v>40</v>
      </c>
      <c r="AG79" s="169"/>
      <c r="AH79" s="301">
        <f t="shared" ref="AH79:AO79" si="45">(P79-$P79)/$P79*100</f>
        <v>0</v>
      </c>
      <c r="AI79" s="301">
        <f t="shared" si="45"/>
        <v>-11.320754716981133</v>
      </c>
      <c r="AJ79" s="324">
        <f t="shared" si="45"/>
        <v>1.7152658662092626</v>
      </c>
      <c r="AK79" s="301">
        <f t="shared" si="45"/>
        <v>1.8867924528301887</v>
      </c>
      <c r="AL79" s="301">
        <f t="shared" si="45"/>
        <v>-15.951972555746142</v>
      </c>
      <c r="AM79" s="301">
        <f t="shared" si="45"/>
        <v>-31.3893653516295</v>
      </c>
      <c r="AN79" s="301">
        <f t="shared" si="45"/>
        <v>-23.499142367066895</v>
      </c>
      <c r="AO79" s="325">
        <f t="shared" si="45"/>
        <v>-8.0617495711835332</v>
      </c>
      <c r="AP79" s="175"/>
      <c r="AQ79" s="220">
        <f t="shared" ref="AQ79:AX81" si="46">(Y79-$Y79)</f>
        <v>0</v>
      </c>
      <c r="AR79" s="220">
        <f t="shared" si="46"/>
        <v>-3</v>
      </c>
      <c r="AS79" s="220">
        <f t="shared" si="46"/>
        <v>-4</v>
      </c>
      <c r="AT79" s="220">
        <f t="shared" si="46"/>
        <v>1</v>
      </c>
      <c r="AU79" s="326">
        <f t="shared" si="46"/>
        <v>-8</v>
      </c>
      <c r="AV79" s="220">
        <f t="shared" si="46"/>
        <v>-13</v>
      </c>
      <c r="AW79" s="220">
        <f t="shared" si="46"/>
        <v>-4</v>
      </c>
      <c r="AX79" s="220">
        <f t="shared" si="46"/>
        <v>-10</v>
      </c>
      <c r="AY79" s="120">
        <v>15</v>
      </c>
      <c r="AZ79" s="181">
        <f t="shared" ref="AZ79:AZ84" si="47">12/(1+0.54*MAX($E79-7,0)+0.015*MAX($F79-140,0))</f>
        <v>8.7082728592162546</v>
      </c>
      <c r="BA79" s="182">
        <f>AY79-AZ79</f>
        <v>6.2917271407837454</v>
      </c>
      <c r="BB79" s="183" t="str">
        <f t="shared" ref="BB79:BB84" si="48">IF($AY79&gt;$AZ79,"S",IF(AY79&lt;AZ79,"US",""))</f>
        <v>S</v>
      </c>
      <c r="BC79" s="184" t="s">
        <v>53</v>
      </c>
      <c r="BD79" s="185"/>
    </row>
    <row r="80" spans="1:56" ht="15" customHeight="1" x14ac:dyDescent="0.2">
      <c r="A80" s="59">
        <v>19</v>
      </c>
      <c r="B80" s="60" t="s">
        <v>51</v>
      </c>
      <c r="C80" s="127">
        <v>36570</v>
      </c>
      <c r="D80" s="129" t="s">
        <v>34</v>
      </c>
      <c r="E80" s="62">
        <v>8.9</v>
      </c>
      <c r="F80" s="292">
        <v>162</v>
      </c>
      <c r="G80" s="69">
        <v>158</v>
      </c>
      <c r="H80" s="69">
        <v>142</v>
      </c>
      <c r="I80" s="69">
        <v>150</v>
      </c>
      <c r="J80" s="69">
        <v>146</v>
      </c>
      <c r="K80" s="69">
        <v>128</v>
      </c>
      <c r="L80" s="69">
        <v>138</v>
      </c>
      <c r="M80" s="69">
        <v>150</v>
      </c>
      <c r="N80" s="70">
        <v>146</v>
      </c>
      <c r="O80" s="63">
        <v>288</v>
      </c>
      <c r="P80" s="69">
        <v>232</v>
      </c>
      <c r="Q80" s="85">
        <v>204</v>
      </c>
      <c r="R80" s="72"/>
      <c r="S80" s="67">
        <v>199</v>
      </c>
      <c r="T80" s="69">
        <v>220</v>
      </c>
      <c r="U80" s="69">
        <v>257</v>
      </c>
      <c r="V80" s="117">
        <v>228</v>
      </c>
      <c r="W80" s="88">
        <v>190</v>
      </c>
      <c r="X80" s="92">
        <v>60</v>
      </c>
      <c r="Y80" s="93">
        <v>65</v>
      </c>
      <c r="Z80" s="93">
        <v>66</v>
      </c>
      <c r="AA80" s="93">
        <v>68</v>
      </c>
      <c r="AB80" s="93">
        <v>66</v>
      </c>
      <c r="AC80" s="93">
        <v>73</v>
      </c>
      <c r="AD80" s="93">
        <v>75</v>
      </c>
      <c r="AE80" s="93">
        <v>57</v>
      </c>
      <c r="AF80" s="120">
        <v>36</v>
      </c>
      <c r="AG80" s="169"/>
      <c r="AH80" s="301">
        <f t="shared" ref="AH80:AI84" si="49">(P80-$P80)/$P80*100</f>
        <v>0</v>
      </c>
      <c r="AI80" s="327">
        <f t="shared" si="49"/>
        <v>-12.068965517241379</v>
      </c>
      <c r="AJ80" s="246"/>
      <c r="AK80" s="328">
        <f>(S80-$P80)/$P80*100</f>
        <v>-14.224137931034484</v>
      </c>
      <c r="AL80" s="301">
        <f>(T80-$P80)/$P80*100</f>
        <v>-5.1724137931034484</v>
      </c>
      <c r="AM80" s="300">
        <f>(U80-$P80)/$P80*100</f>
        <v>10.775862068965516</v>
      </c>
      <c r="AN80" s="324">
        <f>(V80-$P80)/$P80*100</f>
        <v>-1.7241379310344827</v>
      </c>
      <c r="AO80" s="329">
        <f>(W80-$P80)/$P80*100</f>
        <v>-18.103448275862068</v>
      </c>
      <c r="AP80" s="175"/>
      <c r="AQ80" s="220">
        <f t="shared" si="46"/>
        <v>0</v>
      </c>
      <c r="AR80" s="220">
        <f t="shared" si="46"/>
        <v>1</v>
      </c>
      <c r="AS80" s="220">
        <f t="shared" si="46"/>
        <v>3</v>
      </c>
      <c r="AT80" s="220">
        <f t="shared" si="46"/>
        <v>1</v>
      </c>
      <c r="AU80" s="220">
        <f t="shared" si="46"/>
        <v>8</v>
      </c>
      <c r="AV80" s="220">
        <f t="shared" si="46"/>
        <v>10</v>
      </c>
      <c r="AW80" s="326">
        <f t="shared" si="46"/>
        <v>-8</v>
      </c>
      <c r="AX80" s="220">
        <f t="shared" si="46"/>
        <v>-29</v>
      </c>
      <c r="AY80" s="120">
        <v>21</v>
      </c>
      <c r="AZ80" s="181">
        <f t="shared" si="47"/>
        <v>5.0933786078098464</v>
      </c>
      <c r="BA80" s="182">
        <f>AY80-AZ80</f>
        <v>15.906621392190154</v>
      </c>
      <c r="BB80" s="183" t="str">
        <f t="shared" si="48"/>
        <v>S</v>
      </c>
      <c r="BC80" s="191" t="s">
        <v>44</v>
      </c>
      <c r="BD80" s="192">
        <f>AVERAGE(BA76:BA100)</f>
        <v>4.074814926151503</v>
      </c>
    </row>
    <row r="81" spans="1:56" ht="15" customHeight="1" x14ac:dyDescent="0.2">
      <c r="A81" s="330">
        <v>26</v>
      </c>
      <c r="B81" s="331" t="s">
        <v>51</v>
      </c>
      <c r="C81" s="127">
        <v>36582</v>
      </c>
      <c r="D81" s="331" t="s">
        <v>31</v>
      </c>
      <c r="E81" s="332">
        <v>8.1</v>
      </c>
      <c r="F81" s="333">
        <v>100</v>
      </c>
      <c r="G81" s="334">
        <v>108</v>
      </c>
      <c r="H81" s="334">
        <v>110</v>
      </c>
      <c r="I81" s="335">
        <v>100</v>
      </c>
      <c r="J81" s="335">
        <v>108</v>
      </c>
      <c r="K81" s="335">
        <v>130</v>
      </c>
      <c r="L81" s="335">
        <v>108</v>
      </c>
      <c r="M81" s="335">
        <v>110</v>
      </c>
      <c r="N81" s="336">
        <v>120</v>
      </c>
      <c r="O81" s="337">
        <v>283</v>
      </c>
      <c r="P81" s="335">
        <v>272</v>
      </c>
      <c r="Q81" s="335">
        <v>225</v>
      </c>
      <c r="R81" s="338">
        <v>281</v>
      </c>
      <c r="S81" s="335">
        <v>242</v>
      </c>
      <c r="T81" s="335">
        <v>229</v>
      </c>
      <c r="U81" s="339">
        <v>205</v>
      </c>
      <c r="V81" s="340"/>
      <c r="W81" s="341"/>
      <c r="X81" s="92">
        <v>66</v>
      </c>
      <c r="Y81" s="93">
        <v>66</v>
      </c>
      <c r="Z81" s="93">
        <v>70</v>
      </c>
      <c r="AA81" s="93">
        <v>71</v>
      </c>
      <c r="AB81" s="93">
        <v>70</v>
      </c>
      <c r="AC81" s="93">
        <v>70</v>
      </c>
      <c r="AD81" s="93">
        <v>76</v>
      </c>
      <c r="AE81" s="93">
        <v>71</v>
      </c>
      <c r="AF81" s="120">
        <v>73</v>
      </c>
      <c r="AG81" s="221"/>
      <c r="AH81" s="301">
        <f t="shared" si="49"/>
        <v>0</v>
      </c>
      <c r="AI81" s="301">
        <f t="shared" si="49"/>
        <v>-17.27941176470588</v>
      </c>
      <c r="AJ81" s="301">
        <f>(R81-$P81)/$P81*100</f>
        <v>3.3088235294117649</v>
      </c>
      <c r="AK81" s="299">
        <f>(S81-$P81)/$P81*100</f>
        <v>-11.029411764705882</v>
      </c>
      <c r="AL81" s="299">
        <f>(T81-$P81)/$P81*100</f>
        <v>-15.808823529411764</v>
      </c>
      <c r="AM81" s="342">
        <f>(U81-$P81)/$P81*100</f>
        <v>-24.632352941176471</v>
      </c>
      <c r="AN81" s="340"/>
      <c r="AO81" s="341"/>
      <c r="AP81" s="175"/>
      <c r="AQ81" s="220">
        <f t="shared" si="46"/>
        <v>0</v>
      </c>
      <c r="AR81" s="220">
        <f t="shared" si="46"/>
        <v>4</v>
      </c>
      <c r="AS81" s="220">
        <f t="shared" si="46"/>
        <v>5</v>
      </c>
      <c r="AT81" s="220">
        <f t="shared" si="46"/>
        <v>4</v>
      </c>
      <c r="AU81" s="220">
        <f t="shared" si="46"/>
        <v>4</v>
      </c>
      <c r="AV81" s="220">
        <f t="shared" si="46"/>
        <v>10</v>
      </c>
      <c r="AW81" s="220">
        <f t="shared" si="46"/>
        <v>5</v>
      </c>
      <c r="AX81" s="220">
        <f t="shared" si="46"/>
        <v>7</v>
      </c>
      <c r="AY81" s="321" t="s">
        <v>52</v>
      </c>
      <c r="AZ81" s="181">
        <f t="shared" si="47"/>
        <v>7.5282308657465506</v>
      </c>
      <c r="BA81" s="190"/>
      <c r="BB81" s="183" t="str">
        <f t="shared" si="48"/>
        <v>S</v>
      </c>
      <c r="BC81" s="194" t="s">
        <v>45</v>
      </c>
      <c r="BD81" s="192">
        <f>STDEV(BA76:BA100)</f>
        <v>13.524274190136817</v>
      </c>
    </row>
    <row r="82" spans="1:56" ht="14.75" customHeight="1" x14ac:dyDescent="0.2">
      <c r="A82" s="59">
        <v>32</v>
      </c>
      <c r="B82" s="60" t="s">
        <v>51</v>
      </c>
      <c r="C82" s="127">
        <v>36575</v>
      </c>
      <c r="D82" s="129" t="s">
        <v>34</v>
      </c>
      <c r="E82" s="62">
        <v>6.4</v>
      </c>
      <c r="F82" s="292">
        <v>130</v>
      </c>
      <c r="G82" s="69">
        <v>140</v>
      </c>
      <c r="H82" s="69">
        <v>130</v>
      </c>
      <c r="I82" s="69">
        <v>140</v>
      </c>
      <c r="J82" s="69">
        <v>140</v>
      </c>
      <c r="K82" s="69">
        <v>120</v>
      </c>
      <c r="L82" s="69">
        <v>140</v>
      </c>
      <c r="M82" s="85">
        <v>140</v>
      </c>
      <c r="N82" s="102"/>
      <c r="O82" s="63">
        <v>418</v>
      </c>
      <c r="P82" s="69">
        <v>334</v>
      </c>
      <c r="Q82" s="69">
        <v>328</v>
      </c>
      <c r="R82" s="69">
        <v>376</v>
      </c>
      <c r="S82" s="69">
        <v>569</v>
      </c>
      <c r="T82" s="69">
        <v>387</v>
      </c>
      <c r="U82" s="69">
        <v>406</v>
      </c>
      <c r="V82" s="343">
        <v>502</v>
      </c>
      <c r="W82" s="103"/>
      <c r="X82" s="92">
        <v>72</v>
      </c>
      <c r="Y82" s="93">
        <v>79</v>
      </c>
      <c r="Z82" s="93">
        <v>78</v>
      </c>
      <c r="AA82" s="93">
        <v>73</v>
      </c>
      <c r="AB82" s="93">
        <v>75</v>
      </c>
      <c r="AC82" s="93">
        <v>86</v>
      </c>
      <c r="AD82" s="93">
        <v>78</v>
      </c>
      <c r="AE82" s="93">
        <v>69</v>
      </c>
      <c r="AF82" s="111"/>
      <c r="AG82" s="169"/>
      <c r="AH82" s="301">
        <f t="shared" si="49"/>
        <v>0</v>
      </c>
      <c r="AI82" s="301">
        <f t="shared" si="49"/>
        <v>-1.7964071856287425</v>
      </c>
      <c r="AJ82" s="300">
        <f>(R82-$P82)/$P82*100</f>
        <v>12.574850299401197</v>
      </c>
      <c r="AK82" s="344"/>
      <c r="AL82" s="344"/>
      <c r="AM82" s="344"/>
      <c r="AN82" s="345"/>
      <c r="AO82" s="346"/>
      <c r="AP82" s="175"/>
      <c r="AQ82" s="220">
        <f t="shared" ref="AQ82:AW84" si="50">(Y82-$Y82)</f>
        <v>0</v>
      </c>
      <c r="AR82" s="220">
        <f t="shared" si="50"/>
        <v>-1</v>
      </c>
      <c r="AS82" s="326">
        <f t="shared" si="50"/>
        <v>-6</v>
      </c>
      <c r="AT82" s="220">
        <f t="shared" si="50"/>
        <v>-4</v>
      </c>
      <c r="AU82" s="220">
        <f t="shared" si="50"/>
        <v>7</v>
      </c>
      <c r="AV82" s="220">
        <f t="shared" si="50"/>
        <v>-1</v>
      </c>
      <c r="AW82" s="220">
        <f t="shared" si="50"/>
        <v>-10</v>
      </c>
      <c r="AX82" s="111"/>
      <c r="AY82" s="192">
        <v>7.5</v>
      </c>
      <c r="AZ82" s="181">
        <f t="shared" si="47"/>
        <v>12</v>
      </c>
      <c r="BA82" s="182">
        <f>AY82-AZ82</f>
        <v>-4.5</v>
      </c>
      <c r="BB82" s="183" t="str">
        <f t="shared" si="48"/>
        <v>US</v>
      </c>
      <c r="BC82" s="196"/>
      <c r="BD82" s="196"/>
    </row>
    <row r="83" spans="1:56" ht="14.75" customHeight="1" x14ac:dyDescent="0.2">
      <c r="A83" s="59">
        <v>34</v>
      </c>
      <c r="B83" s="60" t="s">
        <v>51</v>
      </c>
      <c r="C83" s="127">
        <v>36570</v>
      </c>
      <c r="D83" s="129" t="s">
        <v>34</v>
      </c>
      <c r="E83" s="62">
        <v>6.8</v>
      </c>
      <c r="F83" s="292">
        <v>115</v>
      </c>
      <c r="G83" s="69">
        <v>118</v>
      </c>
      <c r="H83" s="69">
        <v>122</v>
      </c>
      <c r="I83" s="69">
        <v>128</v>
      </c>
      <c r="J83" s="69">
        <v>115</v>
      </c>
      <c r="K83" s="69">
        <v>110</v>
      </c>
      <c r="L83" s="69">
        <v>118</v>
      </c>
      <c r="M83" s="69">
        <v>117</v>
      </c>
      <c r="N83" s="124">
        <v>118</v>
      </c>
      <c r="O83" s="63">
        <v>353</v>
      </c>
      <c r="P83" s="69">
        <v>304</v>
      </c>
      <c r="Q83" s="69">
        <v>325</v>
      </c>
      <c r="R83" s="69">
        <v>318</v>
      </c>
      <c r="S83" s="69">
        <v>354</v>
      </c>
      <c r="T83" s="69">
        <v>267</v>
      </c>
      <c r="U83" s="85">
        <v>369</v>
      </c>
      <c r="V83" s="72"/>
      <c r="W83" s="244">
        <v>251</v>
      </c>
      <c r="X83" s="92">
        <v>76</v>
      </c>
      <c r="Y83" s="93">
        <v>76</v>
      </c>
      <c r="Z83" s="93">
        <v>77</v>
      </c>
      <c r="AA83" s="93">
        <v>67</v>
      </c>
      <c r="AB83" s="93">
        <v>66</v>
      </c>
      <c r="AC83" s="93">
        <v>64</v>
      </c>
      <c r="AD83" s="93">
        <v>68</v>
      </c>
      <c r="AE83" s="93">
        <v>75</v>
      </c>
      <c r="AF83" s="120">
        <v>76</v>
      </c>
      <c r="AG83" s="169"/>
      <c r="AH83" s="301">
        <f t="shared" si="49"/>
        <v>0</v>
      </c>
      <c r="AI83" s="301">
        <f t="shared" si="49"/>
        <v>6.9078947368421062</v>
      </c>
      <c r="AJ83" s="301">
        <f>(R83-$P83)/$P83*100</f>
        <v>4.6052631578947363</v>
      </c>
      <c r="AK83" s="300">
        <f t="shared" ref="AK83:AM84" si="51">(S83-$P83)/$P83*100</f>
        <v>16.447368421052634</v>
      </c>
      <c r="AL83" s="301">
        <f t="shared" si="51"/>
        <v>-12.171052631578947</v>
      </c>
      <c r="AM83" s="327">
        <f t="shared" si="51"/>
        <v>21.381578947368421</v>
      </c>
      <c r="AN83" s="246"/>
      <c r="AO83" s="247">
        <f>(W83-$P83)/$P83*100</f>
        <v>-17.434210526315788</v>
      </c>
      <c r="AP83" s="175"/>
      <c r="AQ83" s="220">
        <f t="shared" si="50"/>
        <v>0</v>
      </c>
      <c r="AR83" s="220">
        <f t="shared" si="50"/>
        <v>1</v>
      </c>
      <c r="AS83" s="326">
        <f t="shared" si="50"/>
        <v>-9</v>
      </c>
      <c r="AT83" s="220">
        <f t="shared" si="50"/>
        <v>-10</v>
      </c>
      <c r="AU83" s="220">
        <f t="shared" si="50"/>
        <v>-12</v>
      </c>
      <c r="AV83" s="220">
        <f t="shared" si="50"/>
        <v>-8</v>
      </c>
      <c r="AW83" s="220">
        <f t="shared" si="50"/>
        <v>-1</v>
      </c>
      <c r="AX83" s="220">
        <f>(AF83-$Y83)</f>
        <v>0</v>
      </c>
      <c r="AY83" s="120">
        <v>7.5</v>
      </c>
      <c r="AZ83" s="181">
        <f t="shared" si="47"/>
        <v>12</v>
      </c>
      <c r="BA83" s="182">
        <f>AY83-AZ83</f>
        <v>-4.5</v>
      </c>
      <c r="BB83" s="183" t="str">
        <f t="shared" si="48"/>
        <v>US</v>
      </c>
      <c r="BC83" s="196"/>
      <c r="BD83" s="196"/>
    </row>
    <row r="84" spans="1:56" ht="15.75" customHeight="1" x14ac:dyDescent="0.2">
      <c r="A84" s="59">
        <v>37</v>
      </c>
      <c r="B84" s="60" t="s">
        <v>51</v>
      </c>
      <c r="C84" s="284">
        <v>36582</v>
      </c>
      <c r="D84" s="84" t="s">
        <v>34</v>
      </c>
      <c r="E84" s="62">
        <v>6.7</v>
      </c>
      <c r="F84" s="292">
        <v>143</v>
      </c>
      <c r="G84" s="117">
        <v>125</v>
      </c>
      <c r="H84" s="117">
        <v>141</v>
      </c>
      <c r="I84" s="117">
        <v>140</v>
      </c>
      <c r="J84" s="117">
        <v>143</v>
      </c>
      <c r="K84" s="117">
        <v>138</v>
      </c>
      <c r="L84" s="117">
        <v>130</v>
      </c>
      <c r="M84" s="117">
        <v>145</v>
      </c>
      <c r="N84" s="88">
        <v>135</v>
      </c>
      <c r="O84" s="63">
        <v>498</v>
      </c>
      <c r="P84" s="117">
        <v>494</v>
      </c>
      <c r="Q84" s="117">
        <v>467</v>
      </c>
      <c r="R84" s="117">
        <v>445</v>
      </c>
      <c r="S84" s="117">
        <v>435</v>
      </c>
      <c r="T84" s="117">
        <v>377</v>
      </c>
      <c r="U84" s="117">
        <v>363</v>
      </c>
      <c r="V84" s="89">
        <v>382</v>
      </c>
      <c r="W84" s="88">
        <v>262</v>
      </c>
      <c r="X84" s="92">
        <v>56</v>
      </c>
      <c r="Y84" s="93">
        <v>64</v>
      </c>
      <c r="Z84" s="93">
        <v>62</v>
      </c>
      <c r="AA84" s="93">
        <v>62</v>
      </c>
      <c r="AB84" s="93">
        <v>62</v>
      </c>
      <c r="AC84" s="93">
        <v>63</v>
      </c>
      <c r="AD84" s="93">
        <v>71</v>
      </c>
      <c r="AE84" s="93">
        <v>65</v>
      </c>
      <c r="AF84" s="120">
        <v>71</v>
      </c>
      <c r="AG84" s="169"/>
      <c r="AH84" s="324">
        <f t="shared" si="49"/>
        <v>0</v>
      </c>
      <c r="AI84" s="324">
        <f t="shared" si="49"/>
        <v>-5.4655870445344128</v>
      </c>
      <c r="AJ84" s="324">
        <f>(R84-$P84)/$P84*100</f>
        <v>-9.9190283400809722</v>
      </c>
      <c r="AK84" s="324">
        <f t="shared" si="51"/>
        <v>-11.943319838056681</v>
      </c>
      <c r="AL84" s="324">
        <f t="shared" si="51"/>
        <v>-23.684210526315788</v>
      </c>
      <c r="AM84" s="324">
        <f t="shared" si="51"/>
        <v>-26.518218623481783</v>
      </c>
      <c r="AN84" s="324">
        <f>(V84-$P84)/$P84*100</f>
        <v>-22.672064777327936</v>
      </c>
      <c r="AO84" s="329">
        <f>(W84-$P84)/$P84*100</f>
        <v>-46.963562753036435</v>
      </c>
      <c r="AP84" s="175"/>
      <c r="AQ84" s="220">
        <f t="shared" si="50"/>
        <v>0</v>
      </c>
      <c r="AR84" s="220">
        <f t="shared" si="50"/>
        <v>-2</v>
      </c>
      <c r="AS84" s="220">
        <f t="shared" si="50"/>
        <v>-2</v>
      </c>
      <c r="AT84" s="220">
        <f t="shared" si="50"/>
        <v>-2</v>
      </c>
      <c r="AU84" s="220">
        <f t="shared" si="50"/>
        <v>-1</v>
      </c>
      <c r="AV84" s="220">
        <f t="shared" si="50"/>
        <v>7</v>
      </c>
      <c r="AW84" s="220">
        <f t="shared" si="50"/>
        <v>1</v>
      </c>
      <c r="AX84" s="220">
        <f>(AF84-$Y84)</f>
        <v>7</v>
      </c>
      <c r="AY84" s="321" t="s">
        <v>52</v>
      </c>
      <c r="AZ84" s="181">
        <f t="shared" si="47"/>
        <v>11.483253588516748</v>
      </c>
      <c r="BA84" s="190"/>
      <c r="BB84" s="183" t="str">
        <f t="shared" si="48"/>
        <v>S</v>
      </c>
      <c r="BC84" s="199"/>
      <c r="BD84" s="199"/>
    </row>
    <row r="85" spans="1:56" ht="15.5" customHeight="1" x14ac:dyDescent="0.2">
      <c r="A85" s="59">
        <v>40</v>
      </c>
      <c r="B85" s="60" t="s">
        <v>51</v>
      </c>
      <c r="C85" s="128"/>
      <c r="D85" s="101"/>
      <c r="E85" s="126">
        <v>9.4</v>
      </c>
      <c r="F85" s="347">
        <v>110</v>
      </c>
      <c r="G85" s="66"/>
      <c r="H85" s="66"/>
      <c r="I85" s="66"/>
      <c r="J85" s="66"/>
      <c r="K85" s="66"/>
      <c r="L85" s="66"/>
      <c r="M85" s="66"/>
      <c r="N85" s="102"/>
      <c r="O85" s="121">
        <v>274</v>
      </c>
      <c r="P85" s="72"/>
      <c r="Q85" s="72"/>
      <c r="R85" s="72"/>
      <c r="S85" s="72"/>
      <c r="T85" s="72"/>
      <c r="U85" s="72"/>
      <c r="V85" s="72"/>
      <c r="W85" s="103"/>
      <c r="X85" s="104"/>
      <c r="Y85" s="105"/>
      <c r="Z85" s="105"/>
      <c r="AA85" s="105"/>
      <c r="AB85" s="105"/>
      <c r="AC85" s="105"/>
      <c r="AD85" s="105"/>
      <c r="AE85" s="105"/>
      <c r="AF85" s="106"/>
      <c r="AG85" s="348"/>
      <c r="AH85" s="72"/>
      <c r="AI85" s="72"/>
      <c r="AJ85" s="72"/>
      <c r="AK85" s="72"/>
      <c r="AL85" s="72"/>
      <c r="AM85" s="72"/>
      <c r="AN85" s="72"/>
      <c r="AO85" s="103"/>
      <c r="AP85" s="104"/>
      <c r="AQ85" s="105"/>
      <c r="AR85" s="105"/>
      <c r="AS85" s="105"/>
      <c r="AT85" s="105"/>
      <c r="AU85" s="105"/>
      <c r="AV85" s="105"/>
      <c r="AW85" s="105"/>
      <c r="AX85" s="106"/>
      <c r="AY85" s="349"/>
      <c r="AZ85" s="349"/>
      <c r="BA85" s="349"/>
      <c r="BB85" s="350"/>
      <c r="BC85" s="57" t="s">
        <v>29</v>
      </c>
      <c r="BD85" s="58"/>
    </row>
    <row r="86" spans="1:56" ht="14.75" customHeight="1" x14ac:dyDescent="0.2">
      <c r="A86" s="59">
        <v>43</v>
      </c>
      <c r="B86" s="60" t="s">
        <v>51</v>
      </c>
      <c r="C86" s="128"/>
      <c r="D86" s="101"/>
      <c r="E86" s="128"/>
      <c r="F86" s="347">
        <v>154</v>
      </c>
      <c r="G86" s="72"/>
      <c r="H86" s="72"/>
      <c r="I86" s="72"/>
      <c r="J86" s="72"/>
      <c r="K86" s="72"/>
      <c r="L86" s="72"/>
      <c r="M86" s="72"/>
      <c r="N86" s="103"/>
      <c r="O86" s="121">
        <v>507</v>
      </c>
      <c r="P86" s="72"/>
      <c r="Q86" s="72"/>
      <c r="R86" s="72"/>
      <c r="S86" s="72"/>
      <c r="T86" s="72"/>
      <c r="U86" s="72"/>
      <c r="V86" s="72"/>
      <c r="W86" s="103"/>
      <c r="X86" s="104"/>
      <c r="Y86" s="105"/>
      <c r="Z86" s="105"/>
      <c r="AA86" s="105"/>
      <c r="AB86" s="105"/>
      <c r="AC86" s="105"/>
      <c r="AD86" s="105"/>
      <c r="AE86" s="105"/>
      <c r="AF86" s="106"/>
      <c r="AG86" s="348"/>
      <c r="AH86" s="246"/>
      <c r="AI86" s="246"/>
      <c r="AJ86" s="246"/>
      <c r="AK86" s="246"/>
      <c r="AL86" s="246"/>
      <c r="AM86" s="246"/>
      <c r="AN86" s="72"/>
      <c r="AO86" s="346"/>
      <c r="AP86" s="104"/>
      <c r="AQ86" s="105"/>
      <c r="AR86" s="105"/>
      <c r="AS86" s="105"/>
      <c r="AT86" s="105"/>
      <c r="AU86" s="105"/>
      <c r="AV86" s="105"/>
      <c r="AW86" s="105"/>
      <c r="AX86" s="106"/>
      <c r="AY86" s="349"/>
      <c r="AZ86" s="349"/>
      <c r="BA86" s="349"/>
      <c r="BB86" s="350"/>
      <c r="BC86" s="109" t="s">
        <v>29</v>
      </c>
      <c r="BD86" s="110"/>
    </row>
    <row r="87" spans="1:56" ht="14.75" customHeight="1" x14ac:dyDescent="0.2">
      <c r="A87" s="59">
        <v>44</v>
      </c>
      <c r="B87" s="60" t="s">
        <v>51</v>
      </c>
      <c r="C87" s="293">
        <v>36578</v>
      </c>
      <c r="D87" s="61" t="s">
        <v>34</v>
      </c>
      <c r="E87" s="130">
        <v>6.6</v>
      </c>
      <c r="F87" s="347">
        <v>132</v>
      </c>
      <c r="G87" s="72"/>
      <c r="H87" s="86">
        <v>110</v>
      </c>
      <c r="I87" s="64">
        <v>130</v>
      </c>
      <c r="J87" s="64">
        <v>128</v>
      </c>
      <c r="K87" s="64">
        <v>130</v>
      </c>
      <c r="L87" s="64">
        <v>100</v>
      </c>
      <c r="M87" s="64">
        <v>150</v>
      </c>
      <c r="N87" s="124">
        <v>120</v>
      </c>
      <c r="O87" s="63">
        <v>334</v>
      </c>
      <c r="P87" s="64">
        <v>363</v>
      </c>
      <c r="Q87" s="64">
        <v>404</v>
      </c>
      <c r="R87" s="64">
        <v>430</v>
      </c>
      <c r="S87" s="64">
        <v>427</v>
      </c>
      <c r="T87" s="64">
        <v>470</v>
      </c>
      <c r="U87" s="71">
        <v>451</v>
      </c>
      <c r="V87" s="72"/>
      <c r="W87" s="244">
        <v>344</v>
      </c>
      <c r="X87" s="92">
        <v>77</v>
      </c>
      <c r="Y87" s="93">
        <v>79</v>
      </c>
      <c r="Z87" s="93">
        <v>75</v>
      </c>
      <c r="AA87" s="93">
        <v>72</v>
      </c>
      <c r="AB87" s="93">
        <v>74</v>
      </c>
      <c r="AC87" s="93">
        <v>76</v>
      </c>
      <c r="AD87" s="93">
        <v>72</v>
      </c>
      <c r="AE87" s="95"/>
      <c r="AF87" s="120">
        <v>35</v>
      </c>
      <c r="AG87" s="169"/>
      <c r="AH87" s="301">
        <f t="shared" ref="AH87:AM88" si="52">(P87-$P87)/$P87*100</f>
        <v>0</v>
      </c>
      <c r="AI87" s="300">
        <f t="shared" si="52"/>
        <v>11.294765840220386</v>
      </c>
      <c r="AJ87" s="301">
        <f t="shared" si="52"/>
        <v>18.457300275482094</v>
      </c>
      <c r="AK87" s="301">
        <f t="shared" si="52"/>
        <v>17.630853994490359</v>
      </c>
      <c r="AL87" s="301">
        <f t="shared" si="52"/>
        <v>29.476584022038566</v>
      </c>
      <c r="AM87" s="327">
        <f t="shared" si="52"/>
        <v>24.242424242424242</v>
      </c>
      <c r="AN87" s="246"/>
      <c r="AO87" s="328">
        <f>(W87-$P87)/$P87*100</f>
        <v>-5.2341597796143251</v>
      </c>
      <c r="AP87" s="176"/>
      <c r="AQ87" s="220">
        <f t="shared" ref="AQ87:AV88" si="53">(Y87-$Y87)</f>
        <v>0</v>
      </c>
      <c r="AR87" s="220">
        <f t="shared" si="53"/>
        <v>-4</v>
      </c>
      <c r="AS87" s="326">
        <f t="shared" si="53"/>
        <v>-7</v>
      </c>
      <c r="AT87" s="220">
        <f t="shared" si="53"/>
        <v>-5</v>
      </c>
      <c r="AU87" s="220">
        <f t="shared" si="53"/>
        <v>-3</v>
      </c>
      <c r="AV87" s="220">
        <f t="shared" si="53"/>
        <v>-7</v>
      </c>
      <c r="AW87" s="95"/>
      <c r="AX87" s="220">
        <f>(AF87-$Y87)</f>
        <v>-44</v>
      </c>
      <c r="AY87" s="120">
        <v>4.5</v>
      </c>
      <c r="AZ87" s="181">
        <f>12/(1+0.54*MAX($E87-7,0)+0.015*MAX($F87-140,0))</f>
        <v>12</v>
      </c>
      <c r="BA87" s="182">
        <f>AY87-AZ87</f>
        <v>-7.5</v>
      </c>
      <c r="BB87" s="183" t="str">
        <f>IF($AY87&gt;$AZ87,"S",IF(AY87&lt;AZ87,"US",""))</f>
        <v>US</v>
      </c>
      <c r="BC87" s="185"/>
      <c r="BD87" s="185"/>
    </row>
    <row r="88" spans="1:56" ht="15.75" customHeight="1" x14ac:dyDescent="0.2">
      <c r="A88" s="59">
        <v>45</v>
      </c>
      <c r="B88" s="60" t="s">
        <v>51</v>
      </c>
      <c r="C88" s="127">
        <v>36565</v>
      </c>
      <c r="D88" s="129" t="s">
        <v>31</v>
      </c>
      <c r="E88" s="62">
        <v>6.3</v>
      </c>
      <c r="F88" s="292">
        <v>134</v>
      </c>
      <c r="G88" s="64">
        <v>140</v>
      </c>
      <c r="H88" s="117">
        <v>124</v>
      </c>
      <c r="I88" s="69">
        <v>124</v>
      </c>
      <c r="J88" s="69">
        <v>118</v>
      </c>
      <c r="K88" s="69">
        <v>142</v>
      </c>
      <c r="L88" s="69">
        <v>146</v>
      </c>
      <c r="M88" s="69">
        <v>134</v>
      </c>
      <c r="N88" s="88">
        <v>148</v>
      </c>
      <c r="O88" s="63">
        <v>546</v>
      </c>
      <c r="P88" s="117">
        <v>492</v>
      </c>
      <c r="Q88" s="69">
        <v>511</v>
      </c>
      <c r="R88" s="69">
        <v>514</v>
      </c>
      <c r="S88" s="69">
        <v>439</v>
      </c>
      <c r="T88" s="69">
        <v>380</v>
      </c>
      <c r="U88" s="69">
        <v>388</v>
      </c>
      <c r="V88" s="64">
        <v>438</v>
      </c>
      <c r="W88" s="70">
        <v>428</v>
      </c>
      <c r="X88" s="92">
        <v>74</v>
      </c>
      <c r="Y88" s="93">
        <v>74</v>
      </c>
      <c r="Z88" s="93">
        <v>73</v>
      </c>
      <c r="AA88" s="93">
        <v>72</v>
      </c>
      <c r="AB88" s="93">
        <v>65</v>
      </c>
      <c r="AC88" s="93">
        <v>70</v>
      </c>
      <c r="AD88" s="93">
        <v>72</v>
      </c>
      <c r="AE88" s="93">
        <v>73</v>
      </c>
      <c r="AF88" s="120">
        <v>78</v>
      </c>
      <c r="AG88" s="169"/>
      <c r="AH88" s="324">
        <f t="shared" si="52"/>
        <v>0</v>
      </c>
      <c r="AI88" s="324">
        <f t="shared" si="52"/>
        <v>3.8617886178861789</v>
      </c>
      <c r="AJ88" s="324">
        <f t="shared" si="52"/>
        <v>4.4715447154471546</v>
      </c>
      <c r="AK88" s="324">
        <f t="shared" si="52"/>
        <v>-10.772357723577237</v>
      </c>
      <c r="AL88" s="324">
        <f t="shared" si="52"/>
        <v>-22.76422764227642</v>
      </c>
      <c r="AM88" s="324">
        <f t="shared" si="52"/>
        <v>-21.138211382113823</v>
      </c>
      <c r="AN88" s="324">
        <f>(V88-$P88)/$P88*100</f>
        <v>-10.975609756097562</v>
      </c>
      <c r="AO88" s="324">
        <f>(W88-$P88)/$P88*100</f>
        <v>-13.008130081300814</v>
      </c>
      <c r="AP88" s="351"/>
      <c r="AQ88" s="352">
        <f t="shared" si="53"/>
        <v>0</v>
      </c>
      <c r="AR88" s="352">
        <f t="shared" si="53"/>
        <v>-1</v>
      </c>
      <c r="AS88" s="352">
        <f t="shared" si="53"/>
        <v>-2</v>
      </c>
      <c r="AT88" s="353">
        <f t="shared" si="53"/>
        <v>-9</v>
      </c>
      <c r="AU88" s="352">
        <f t="shared" si="53"/>
        <v>-4</v>
      </c>
      <c r="AV88" s="352">
        <f t="shared" si="53"/>
        <v>-2</v>
      </c>
      <c r="AW88" s="352">
        <f>(AE88-$Y88)</f>
        <v>-1</v>
      </c>
      <c r="AX88" s="352">
        <f>(AF88-$Y88)</f>
        <v>4</v>
      </c>
      <c r="AY88" s="354">
        <v>10.5</v>
      </c>
      <c r="AZ88" s="355">
        <f>12/(1+0.54*MAX($E88-7,0)+0.015*MAX($F88-140,0))</f>
        <v>12</v>
      </c>
      <c r="BA88" s="356">
        <f>AY88-AZ88</f>
        <v>-1.5</v>
      </c>
      <c r="BB88" s="357" t="str">
        <f>IF($AY88&gt;$AZ88,"S",IF(AY88&lt;AZ88,"US",""))</f>
        <v>US</v>
      </c>
      <c r="BC88" s="199"/>
      <c r="BD88" s="199"/>
    </row>
    <row r="89" spans="1:56" ht="15.75" customHeight="1" x14ac:dyDescent="0.2">
      <c r="A89" s="59">
        <v>46</v>
      </c>
      <c r="B89" s="60" t="s">
        <v>51</v>
      </c>
      <c r="C89" s="127">
        <v>36571</v>
      </c>
      <c r="D89" s="129" t="s">
        <v>31</v>
      </c>
      <c r="E89" s="62">
        <v>6</v>
      </c>
      <c r="F89" s="292">
        <v>125</v>
      </c>
      <c r="G89" s="85">
        <v>140</v>
      </c>
      <c r="H89" s="72"/>
      <c r="I89" s="67">
        <v>125</v>
      </c>
      <c r="J89" s="69">
        <v>150</v>
      </c>
      <c r="K89" s="69">
        <v>118</v>
      </c>
      <c r="L89" s="69">
        <v>140</v>
      </c>
      <c r="M89" s="85">
        <v>122</v>
      </c>
      <c r="N89" s="103"/>
      <c r="O89" s="121">
        <v>466</v>
      </c>
      <c r="P89" s="72"/>
      <c r="Q89" s="67">
        <v>453</v>
      </c>
      <c r="R89" s="69">
        <v>528</v>
      </c>
      <c r="S89" s="69">
        <v>509</v>
      </c>
      <c r="T89" s="69">
        <v>461</v>
      </c>
      <c r="U89" s="69">
        <v>381</v>
      </c>
      <c r="V89" s="69">
        <v>327</v>
      </c>
      <c r="W89" s="70">
        <v>496</v>
      </c>
      <c r="X89" s="92">
        <v>45</v>
      </c>
      <c r="Y89" s="93">
        <v>46</v>
      </c>
      <c r="Z89" s="93">
        <v>47</v>
      </c>
      <c r="AA89" s="93">
        <v>49</v>
      </c>
      <c r="AB89" s="93">
        <v>46</v>
      </c>
      <c r="AC89" s="93">
        <v>53</v>
      </c>
      <c r="AD89" s="93">
        <v>55</v>
      </c>
      <c r="AE89" s="93">
        <v>50</v>
      </c>
      <c r="AF89" s="120">
        <v>52</v>
      </c>
      <c r="AG89" s="348"/>
      <c r="AH89" s="246"/>
      <c r="AI89" s="246"/>
      <c r="AJ89" s="246"/>
      <c r="AK89" s="246"/>
      <c r="AL89" s="246"/>
      <c r="AM89" s="246"/>
      <c r="AN89" s="246"/>
      <c r="AO89" s="246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109" t="s">
        <v>47</v>
      </c>
      <c r="BD89" s="110"/>
    </row>
    <row r="90" spans="1:56" ht="14.75" customHeight="1" x14ac:dyDescent="0.2">
      <c r="A90" s="59">
        <v>47</v>
      </c>
      <c r="B90" s="60" t="s">
        <v>51</v>
      </c>
      <c r="C90" s="127">
        <v>36540</v>
      </c>
      <c r="D90" s="129" t="s">
        <v>31</v>
      </c>
      <c r="E90" s="62">
        <v>7.5</v>
      </c>
      <c r="F90" s="292">
        <v>116</v>
      </c>
      <c r="G90" s="69">
        <v>97</v>
      </c>
      <c r="H90" s="64">
        <v>97</v>
      </c>
      <c r="I90" s="69">
        <v>99</v>
      </c>
      <c r="J90" s="69">
        <v>101</v>
      </c>
      <c r="K90" s="69">
        <v>96</v>
      </c>
      <c r="L90" s="117">
        <v>98</v>
      </c>
      <c r="M90" s="69">
        <v>111</v>
      </c>
      <c r="N90" s="119">
        <v>133</v>
      </c>
      <c r="O90" s="63">
        <v>332</v>
      </c>
      <c r="P90" s="64">
        <v>339</v>
      </c>
      <c r="Q90" s="69">
        <v>338</v>
      </c>
      <c r="R90" s="117">
        <v>339</v>
      </c>
      <c r="S90" s="69">
        <v>369</v>
      </c>
      <c r="T90" s="69">
        <v>311</v>
      </c>
      <c r="U90" s="69">
        <v>302</v>
      </c>
      <c r="V90" s="69">
        <v>274</v>
      </c>
      <c r="W90" s="88">
        <v>264</v>
      </c>
      <c r="X90" s="92">
        <v>68</v>
      </c>
      <c r="Y90" s="93">
        <v>76</v>
      </c>
      <c r="Z90" s="93">
        <v>76</v>
      </c>
      <c r="AA90" s="93">
        <v>76</v>
      </c>
      <c r="AB90" s="93">
        <v>73</v>
      </c>
      <c r="AC90" s="93">
        <v>73</v>
      </c>
      <c r="AD90" s="93">
        <v>80</v>
      </c>
      <c r="AE90" s="93">
        <v>82</v>
      </c>
      <c r="AF90" s="120">
        <v>82</v>
      </c>
      <c r="AG90" s="169"/>
      <c r="AH90" s="301">
        <f t="shared" ref="AH90:AO90" si="54">(P90-$P90)/$P90*100</f>
        <v>0</v>
      </c>
      <c r="AI90" s="301">
        <f t="shared" si="54"/>
        <v>-0.29498525073746312</v>
      </c>
      <c r="AJ90" s="324">
        <f t="shared" si="54"/>
        <v>0</v>
      </c>
      <c r="AK90" s="301">
        <f t="shared" si="54"/>
        <v>8.8495575221238933</v>
      </c>
      <c r="AL90" s="301">
        <f t="shared" si="54"/>
        <v>-8.2595870206489668</v>
      </c>
      <c r="AM90" s="301">
        <f t="shared" si="54"/>
        <v>-10.914454277286136</v>
      </c>
      <c r="AN90" s="301">
        <f t="shared" si="54"/>
        <v>-19.174041297935105</v>
      </c>
      <c r="AO90" s="324">
        <f t="shared" si="54"/>
        <v>-22.123893805309734</v>
      </c>
      <c r="AP90" s="358"/>
      <c r="AQ90" s="359">
        <f t="shared" ref="AQ90:AX90" si="55">(Y90-$Y90)</f>
        <v>0</v>
      </c>
      <c r="AR90" s="359">
        <f t="shared" si="55"/>
        <v>0</v>
      </c>
      <c r="AS90" s="359">
        <f t="shared" si="55"/>
        <v>0</v>
      </c>
      <c r="AT90" s="359">
        <f t="shared" si="55"/>
        <v>-3</v>
      </c>
      <c r="AU90" s="359">
        <f t="shared" si="55"/>
        <v>-3</v>
      </c>
      <c r="AV90" s="359">
        <f t="shared" si="55"/>
        <v>4</v>
      </c>
      <c r="AW90" s="359">
        <f t="shared" si="55"/>
        <v>6</v>
      </c>
      <c r="AX90" s="359">
        <f t="shared" si="55"/>
        <v>6</v>
      </c>
      <c r="AY90" s="360" t="s">
        <v>52</v>
      </c>
      <c r="AZ90" s="361">
        <f>12/(1+0.54*MAX($E90-7,0)+0.015*MAX($F90-140,0))</f>
        <v>9.4488188976377945</v>
      </c>
      <c r="BA90" s="362"/>
      <c r="BB90" s="363" t="str">
        <f>IF($AY90&gt;$AZ90,"S",IF(AY90&lt;AZ90,"US",""))</f>
        <v>S</v>
      </c>
      <c r="BC90" s="185"/>
      <c r="BD90" s="185"/>
    </row>
    <row r="91" spans="1:56" ht="15.75" customHeight="1" x14ac:dyDescent="0.2">
      <c r="A91" s="59">
        <v>49</v>
      </c>
      <c r="B91" s="60" t="s">
        <v>51</v>
      </c>
      <c r="C91" s="284">
        <v>36544</v>
      </c>
      <c r="D91" s="129" t="s">
        <v>31</v>
      </c>
      <c r="E91" s="126">
        <v>8.1999999999999993</v>
      </c>
      <c r="F91" s="292">
        <v>150</v>
      </c>
      <c r="G91" s="69">
        <v>138</v>
      </c>
      <c r="H91" s="69">
        <v>140</v>
      </c>
      <c r="I91" s="69">
        <v>142</v>
      </c>
      <c r="J91" s="69">
        <v>128</v>
      </c>
      <c r="K91" s="85">
        <v>154</v>
      </c>
      <c r="L91" s="72"/>
      <c r="M91" s="295">
        <v>120</v>
      </c>
      <c r="N91" s="103"/>
      <c r="O91" s="63">
        <v>532</v>
      </c>
      <c r="P91" s="69">
        <v>239</v>
      </c>
      <c r="Q91" s="85">
        <v>256</v>
      </c>
      <c r="R91" s="72"/>
      <c r="S91" s="67">
        <v>434</v>
      </c>
      <c r="T91" s="69">
        <v>423</v>
      </c>
      <c r="U91" s="69">
        <v>230</v>
      </c>
      <c r="V91" s="85">
        <v>542</v>
      </c>
      <c r="W91" s="103"/>
      <c r="X91" s="92">
        <v>29</v>
      </c>
      <c r="Y91" s="93">
        <v>47</v>
      </c>
      <c r="Z91" s="93">
        <v>53</v>
      </c>
      <c r="AA91" s="93">
        <v>64</v>
      </c>
      <c r="AB91" s="93">
        <v>76</v>
      </c>
      <c r="AC91" s="93">
        <v>62</v>
      </c>
      <c r="AD91" s="93">
        <v>68</v>
      </c>
      <c r="AE91" s="93">
        <v>46</v>
      </c>
      <c r="AF91" s="111"/>
      <c r="AG91" s="169"/>
      <c r="AH91" s="299">
        <f>(P91-$P91)/$P91*100</f>
        <v>0</v>
      </c>
      <c r="AI91" s="342">
        <f>(Q91-$P91)/$P91*100</f>
        <v>7.1129707112970717</v>
      </c>
      <c r="AJ91" s="72"/>
      <c r="AK91" s="364">
        <f>(S91-$P91)/$P91*100</f>
        <v>81.589958158995813</v>
      </c>
      <c r="AL91" s="299">
        <f>(T91-$P91)/$P91*100</f>
        <v>76.987447698744774</v>
      </c>
      <c r="AM91" s="299">
        <f>(U91-$P91)/$P91*100</f>
        <v>-3.7656903765690379</v>
      </c>
      <c r="AN91" s="342">
        <f>(V91-$P91)/$P91*100</f>
        <v>126.77824267782427</v>
      </c>
      <c r="AO91" s="103"/>
      <c r="AP91" s="175"/>
      <c r="AQ91" s="220">
        <f t="shared" ref="AQ91:AW91" si="56">(Y91-$Y91)</f>
        <v>0</v>
      </c>
      <c r="AR91" s="220">
        <f t="shared" si="56"/>
        <v>6</v>
      </c>
      <c r="AS91" s="220">
        <f t="shared" si="56"/>
        <v>17</v>
      </c>
      <c r="AT91" s="220">
        <f t="shared" si="56"/>
        <v>29</v>
      </c>
      <c r="AU91" s="220">
        <f t="shared" si="56"/>
        <v>15</v>
      </c>
      <c r="AV91" s="220">
        <f t="shared" si="56"/>
        <v>21</v>
      </c>
      <c r="AW91" s="220">
        <f t="shared" si="56"/>
        <v>-1</v>
      </c>
      <c r="AX91" s="111"/>
      <c r="AY91" s="192">
        <v>10.5</v>
      </c>
      <c r="AZ91" s="181">
        <f>12/(1+0.54*MAX($E91-7,0)+0.015*MAX($F91-140,0))</f>
        <v>6.6740823136818701</v>
      </c>
      <c r="BA91" s="182">
        <f>AY91-AZ91</f>
        <v>3.8259176863181299</v>
      </c>
      <c r="BB91" s="183" t="str">
        <f>IF($AY91&gt;$AZ91,"S",IF(AY91&lt;AZ91,"US",""))</f>
        <v>S</v>
      </c>
      <c r="BC91" s="199"/>
      <c r="BD91" s="199"/>
    </row>
    <row r="92" spans="1:56" ht="15.75" customHeight="1" x14ac:dyDescent="0.2">
      <c r="A92" s="59">
        <v>50</v>
      </c>
      <c r="B92" s="60" t="s">
        <v>51</v>
      </c>
      <c r="C92" s="128"/>
      <c r="D92" s="129" t="s">
        <v>31</v>
      </c>
      <c r="E92" s="128"/>
      <c r="F92" s="292">
        <v>160</v>
      </c>
      <c r="G92" s="69">
        <v>145</v>
      </c>
      <c r="H92" s="69">
        <v>165</v>
      </c>
      <c r="I92" s="69">
        <v>124</v>
      </c>
      <c r="J92" s="69">
        <v>124</v>
      </c>
      <c r="K92" s="117">
        <v>132</v>
      </c>
      <c r="L92" s="64">
        <v>132</v>
      </c>
      <c r="M92" s="85">
        <v>138</v>
      </c>
      <c r="N92" s="103"/>
      <c r="O92" s="63">
        <v>378</v>
      </c>
      <c r="P92" s="69">
        <v>271</v>
      </c>
      <c r="Q92" s="69">
        <v>273</v>
      </c>
      <c r="R92" s="64">
        <v>276</v>
      </c>
      <c r="S92" s="69">
        <v>256</v>
      </c>
      <c r="T92" s="117">
        <v>252</v>
      </c>
      <c r="U92" s="69">
        <v>279</v>
      </c>
      <c r="V92" s="85">
        <v>230</v>
      </c>
      <c r="W92" s="103"/>
      <c r="X92" s="92">
        <v>63</v>
      </c>
      <c r="Y92" s="93">
        <v>63</v>
      </c>
      <c r="Z92" s="93">
        <v>68</v>
      </c>
      <c r="AA92" s="93">
        <v>66</v>
      </c>
      <c r="AB92" s="93">
        <v>60</v>
      </c>
      <c r="AC92" s="93">
        <v>68</v>
      </c>
      <c r="AD92" s="93">
        <v>70</v>
      </c>
      <c r="AE92" s="93">
        <v>59</v>
      </c>
      <c r="AF92" s="111"/>
      <c r="AG92" s="169"/>
      <c r="AH92" s="365"/>
      <c r="AI92" s="365"/>
      <c r="AJ92" s="366"/>
      <c r="AK92" s="365"/>
      <c r="AL92" s="367"/>
      <c r="AM92" s="365"/>
      <c r="AN92" s="368"/>
      <c r="AO92" s="103"/>
      <c r="AP92" s="205"/>
      <c r="AQ92" s="95"/>
      <c r="AR92" s="95"/>
      <c r="AS92" s="95"/>
      <c r="AT92" s="95"/>
      <c r="AU92" s="95"/>
      <c r="AV92" s="95"/>
      <c r="AW92" s="95"/>
      <c r="AX92" s="111"/>
      <c r="AY92" s="209"/>
      <c r="AZ92" s="209"/>
      <c r="BA92" s="209"/>
      <c r="BB92" s="210"/>
      <c r="BC92" s="109" t="s">
        <v>29</v>
      </c>
      <c r="BD92" s="110"/>
    </row>
    <row r="93" spans="1:56" ht="14.75" customHeight="1" x14ac:dyDescent="0.2">
      <c r="A93" s="59">
        <v>79</v>
      </c>
      <c r="B93" s="60" t="s">
        <v>51</v>
      </c>
      <c r="C93" s="293">
        <v>36562</v>
      </c>
      <c r="D93" s="129" t="s">
        <v>34</v>
      </c>
      <c r="E93" s="130">
        <v>6.4</v>
      </c>
      <c r="F93" s="292">
        <v>140</v>
      </c>
      <c r="G93" s="69">
        <v>124</v>
      </c>
      <c r="H93" s="69">
        <v>120</v>
      </c>
      <c r="I93" s="69">
        <v>144</v>
      </c>
      <c r="J93" s="85">
        <v>132</v>
      </c>
      <c r="K93" s="72"/>
      <c r="L93" s="67">
        <v>136</v>
      </c>
      <c r="M93" s="85">
        <v>126</v>
      </c>
      <c r="N93" s="103"/>
      <c r="O93" s="63">
        <v>358</v>
      </c>
      <c r="P93" s="69">
        <v>405</v>
      </c>
      <c r="Q93" s="69">
        <v>346</v>
      </c>
      <c r="R93" s="69">
        <v>339</v>
      </c>
      <c r="S93" s="85">
        <v>346</v>
      </c>
      <c r="T93" s="72"/>
      <c r="U93" s="67">
        <v>234</v>
      </c>
      <c r="V93" s="85">
        <v>259</v>
      </c>
      <c r="W93" s="103"/>
      <c r="X93" s="219">
        <v>68</v>
      </c>
      <c r="Y93" s="220">
        <v>70</v>
      </c>
      <c r="Z93" s="220">
        <v>73</v>
      </c>
      <c r="AA93" s="220">
        <v>70</v>
      </c>
      <c r="AB93" s="220">
        <v>71</v>
      </c>
      <c r="AC93" s="105"/>
      <c r="AD93" s="220">
        <v>73</v>
      </c>
      <c r="AE93" s="220">
        <v>75</v>
      </c>
      <c r="AF93" s="111"/>
      <c r="AG93" s="169"/>
      <c r="AH93" s="301">
        <f t="shared" ref="AH93:AK94" si="57">(P93-$P93)/$P93*100</f>
        <v>0</v>
      </c>
      <c r="AI93" s="301">
        <f t="shared" si="57"/>
        <v>-14.5679012345679</v>
      </c>
      <c r="AJ93" s="301">
        <f t="shared" si="57"/>
        <v>-16.296296296296298</v>
      </c>
      <c r="AK93" s="327">
        <f t="shared" si="57"/>
        <v>-14.5679012345679</v>
      </c>
      <c r="AL93" s="72"/>
      <c r="AM93" s="328">
        <f t="shared" ref="AM93:AN95" si="58">(U93-$P93)/$P93*100</f>
        <v>-42.222222222222221</v>
      </c>
      <c r="AN93" s="327">
        <f t="shared" si="58"/>
        <v>-36.049382716049379</v>
      </c>
      <c r="AO93" s="103"/>
      <c r="AP93" s="221"/>
      <c r="AQ93" s="220">
        <f t="shared" ref="AQ93:AT94" si="59">(Y93-$Y93)</f>
        <v>0</v>
      </c>
      <c r="AR93" s="220">
        <f t="shared" si="59"/>
        <v>3</v>
      </c>
      <c r="AS93" s="220">
        <f t="shared" si="59"/>
        <v>0</v>
      </c>
      <c r="AT93" s="220">
        <f t="shared" si="59"/>
        <v>1</v>
      </c>
      <c r="AU93" s="105"/>
      <c r="AV93" s="220">
        <f t="shared" ref="AV93:AW100" si="60">(AD93-$Y93)</f>
        <v>3</v>
      </c>
      <c r="AW93" s="220">
        <f t="shared" si="60"/>
        <v>5</v>
      </c>
      <c r="AX93" s="111"/>
      <c r="AY93" s="194" t="s">
        <v>54</v>
      </c>
      <c r="AZ93" s="181">
        <f>12/(1+0.54*MAX($E93-7,0)+0.015*MAX($F93-140,0))</f>
        <v>12</v>
      </c>
      <c r="BA93" s="190"/>
      <c r="BB93" s="183" t="str">
        <f>IF($AY93&gt;$AZ93,"S",IF(AY93&lt;AZ93,"US",""))</f>
        <v>S</v>
      </c>
      <c r="BC93" s="185"/>
      <c r="BD93" s="185"/>
    </row>
    <row r="94" spans="1:56" ht="15.75" customHeight="1" x14ac:dyDescent="0.2">
      <c r="A94" s="59">
        <v>81</v>
      </c>
      <c r="B94" s="60" t="s">
        <v>51</v>
      </c>
      <c r="C94" s="127">
        <v>36556</v>
      </c>
      <c r="D94" s="129" t="s">
        <v>31</v>
      </c>
      <c r="E94" s="62">
        <v>6.4</v>
      </c>
      <c r="F94" s="292">
        <v>124</v>
      </c>
      <c r="G94" s="69">
        <v>132</v>
      </c>
      <c r="H94" s="69">
        <v>144</v>
      </c>
      <c r="I94" s="117">
        <v>140</v>
      </c>
      <c r="J94" s="69">
        <v>124</v>
      </c>
      <c r="K94" s="64">
        <v>143</v>
      </c>
      <c r="L94" s="69">
        <v>120</v>
      </c>
      <c r="M94" s="85">
        <v>142</v>
      </c>
      <c r="N94" s="103"/>
      <c r="O94" s="63">
        <v>467</v>
      </c>
      <c r="P94" s="69">
        <v>469</v>
      </c>
      <c r="Q94" s="117">
        <v>470</v>
      </c>
      <c r="R94" s="117">
        <v>478</v>
      </c>
      <c r="S94" s="85">
        <v>447</v>
      </c>
      <c r="T94" s="72"/>
      <c r="U94" s="67">
        <v>463</v>
      </c>
      <c r="V94" s="85">
        <v>253</v>
      </c>
      <c r="W94" s="103"/>
      <c r="X94" s="92">
        <v>65</v>
      </c>
      <c r="Y94" s="93">
        <v>62</v>
      </c>
      <c r="Z94" s="93">
        <v>59</v>
      </c>
      <c r="AA94" s="93">
        <v>59</v>
      </c>
      <c r="AB94" s="93">
        <v>64</v>
      </c>
      <c r="AC94" s="93">
        <v>63</v>
      </c>
      <c r="AD94" s="93">
        <v>56</v>
      </c>
      <c r="AE94" s="93">
        <v>70</v>
      </c>
      <c r="AF94" s="111"/>
      <c r="AG94" s="169"/>
      <c r="AH94" s="301">
        <f t="shared" si="57"/>
        <v>0</v>
      </c>
      <c r="AI94" s="324">
        <f t="shared" si="57"/>
        <v>0.21321961620469082</v>
      </c>
      <c r="AJ94" s="324">
        <f t="shared" si="57"/>
        <v>1.9189765458422177</v>
      </c>
      <c r="AK94" s="327">
        <f t="shared" si="57"/>
        <v>-4.6908315565031984</v>
      </c>
      <c r="AL94" s="246"/>
      <c r="AM94" s="328">
        <f t="shared" si="58"/>
        <v>-1.279317697228145</v>
      </c>
      <c r="AN94" s="327">
        <f t="shared" si="58"/>
        <v>-46.055437100213219</v>
      </c>
      <c r="AO94" s="346"/>
      <c r="AP94" s="175"/>
      <c r="AQ94" s="220">
        <f t="shared" si="59"/>
        <v>0</v>
      </c>
      <c r="AR94" s="220">
        <f t="shared" si="59"/>
        <v>-3</v>
      </c>
      <c r="AS94" s="220">
        <f t="shared" si="59"/>
        <v>-3</v>
      </c>
      <c r="AT94" s="220">
        <f t="shared" si="59"/>
        <v>2</v>
      </c>
      <c r="AU94" s="220">
        <f t="shared" ref="AU94:AU100" si="61">(AC94-$Y94)</f>
        <v>1</v>
      </c>
      <c r="AV94" s="326">
        <f t="shared" si="60"/>
        <v>-6</v>
      </c>
      <c r="AW94" s="220">
        <f t="shared" si="60"/>
        <v>8</v>
      </c>
      <c r="AX94" s="111"/>
      <c r="AY94" s="192">
        <v>21</v>
      </c>
      <c r="AZ94" s="181">
        <f>12/(1+0.54*MAX($E94-7,0)+0.015*MAX($F94-140,0))</f>
        <v>12</v>
      </c>
      <c r="BA94" s="182">
        <f>AY94-AZ94</f>
        <v>9</v>
      </c>
      <c r="BB94" s="183" t="str">
        <f>IF($AY94&gt;$AZ94,"S",IF(AY94&lt;AZ94,"US",""))</f>
        <v>S</v>
      </c>
      <c r="BC94" s="199"/>
      <c r="BD94" s="199"/>
    </row>
    <row r="95" spans="1:56" ht="15.75" customHeight="1" x14ac:dyDescent="0.2">
      <c r="A95" s="59">
        <v>93</v>
      </c>
      <c r="B95" s="60" t="s">
        <v>51</v>
      </c>
      <c r="C95" s="127">
        <v>36557</v>
      </c>
      <c r="D95" s="129" t="s">
        <v>34</v>
      </c>
      <c r="E95" s="62">
        <v>6.3</v>
      </c>
      <c r="F95" s="292">
        <v>146</v>
      </c>
      <c r="G95" s="69">
        <v>142</v>
      </c>
      <c r="H95" s="85">
        <v>148</v>
      </c>
      <c r="I95" s="72"/>
      <c r="J95" s="67">
        <v>150</v>
      </c>
      <c r="K95" s="69">
        <v>136</v>
      </c>
      <c r="L95" s="69">
        <v>142</v>
      </c>
      <c r="M95" s="69">
        <v>114</v>
      </c>
      <c r="N95" s="124">
        <v>120</v>
      </c>
      <c r="O95" s="63">
        <v>326</v>
      </c>
      <c r="P95" s="85">
        <v>360</v>
      </c>
      <c r="Q95" s="72"/>
      <c r="R95" s="72"/>
      <c r="S95" s="67">
        <v>389</v>
      </c>
      <c r="T95" s="64">
        <v>380</v>
      </c>
      <c r="U95" s="69">
        <v>364</v>
      </c>
      <c r="V95" s="117">
        <v>255</v>
      </c>
      <c r="W95" s="124">
        <v>242</v>
      </c>
      <c r="X95" s="92">
        <v>63</v>
      </c>
      <c r="Y95" s="93">
        <v>63</v>
      </c>
      <c r="Z95" s="93">
        <v>47</v>
      </c>
      <c r="AA95" s="95"/>
      <c r="AB95" s="93">
        <v>70</v>
      </c>
      <c r="AC95" s="93">
        <v>71</v>
      </c>
      <c r="AD95" s="93">
        <v>70</v>
      </c>
      <c r="AE95" s="93">
        <v>81</v>
      </c>
      <c r="AF95" s="120">
        <v>69</v>
      </c>
      <c r="AG95" s="169"/>
      <c r="AH95" s="327">
        <f t="shared" ref="AH95:AH100" si="62">(P95-$P95)/$P95*100</f>
        <v>0</v>
      </c>
      <c r="AI95" s="246"/>
      <c r="AJ95" s="246"/>
      <c r="AK95" s="328">
        <f t="shared" ref="AK95:AL100" si="63">(S95-$P95)/$P95*100</f>
        <v>8.0555555555555554</v>
      </c>
      <c r="AL95" s="301">
        <f t="shared" si="63"/>
        <v>5.5555555555555554</v>
      </c>
      <c r="AM95" s="301">
        <f t="shared" si="58"/>
        <v>1.1111111111111112</v>
      </c>
      <c r="AN95" s="324">
        <f t="shared" si="58"/>
        <v>-29.166666666666668</v>
      </c>
      <c r="AO95" s="301">
        <f t="shared" ref="AO95:AO100" si="64">(W95-$P95)/$P95*100</f>
        <v>-32.777777777777779</v>
      </c>
      <c r="AP95" s="176"/>
      <c r="AQ95" s="220">
        <f t="shared" ref="AQ95:AR100" si="65">(Y95-$Y95)</f>
        <v>0</v>
      </c>
      <c r="AR95" s="220">
        <f t="shared" si="65"/>
        <v>-16</v>
      </c>
      <c r="AS95" s="95"/>
      <c r="AT95" s="220">
        <f t="shared" ref="AT95:AT100" si="66">(AB95-$Y95)</f>
        <v>7</v>
      </c>
      <c r="AU95" s="220">
        <f t="shared" si="61"/>
        <v>8</v>
      </c>
      <c r="AV95" s="220">
        <f t="shared" si="60"/>
        <v>7</v>
      </c>
      <c r="AW95" s="220">
        <f t="shared" si="60"/>
        <v>18</v>
      </c>
      <c r="AX95" s="220">
        <f t="shared" ref="AX95:AX100" si="67">(AF95-$Y95)</f>
        <v>6</v>
      </c>
      <c r="AY95" s="111"/>
      <c r="AZ95" s="209"/>
      <c r="BA95" s="209"/>
      <c r="BB95" s="210"/>
      <c r="BC95" s="109" t="s">
        <v>49</v>
      </c>
      <c r="BD95" s="110"/>
    </row>
    <row r="96" spans="1:56" ht="14.75" customHeight="1" x14ac:dyDescent="0.2">
      <c r="A96" s="59">
        <v>99</v>
      </c>
      <c r="B96" s="60" t="s">
        <v>51</v>
      </c>
      <c r="C96" s="127">
        <v>36583</v>
      </c>
      <c r="D96" s="129" t="s">
        <v>31</v>
      </c>
      <c r="E96" s="62">
        <v>6.7</v>
      </c>
      <c r="F96" s="292">
        <v>120</v>
      </c>
      <c r="G96" s="69">
        <v>130</v>
      </c>
      <c r="H96" s="69">
        <v>120</v>
      </c>
      <c r="I96" s="64">
        <v>130</v>
      </c>
      <c r="J96" s="69">
        <v>108</v>
      </c>
      <c r="K96" s="69">
        <v>120</v>
      </c>
      <c r="L96" s="69">
        <v>110</v>
      </c>
      <c r="M96" s="69">
        <v>120</v>
      </c>
      <c r="N96" s="70">
        <v>100</v>
      </c>
      <c r="O96" s="63">
        <v>415</v>
      </c>
      <c r="P96" s="69">
        <v>400</v>
      </c>
      <c r="Q96" s="64">
        <v>388</v>
      </c>
      <c r="R96" s="64">
        <v>372</v>
      </c>
      <c r="S96" s="69">
        <v>362</v>
      </c>
      <c r="T96" s="69">
        <v>348</v>
      </c>
      <c r="U96" s="85">
        <v>370</v>
      </c>
      <c r="V96" s="72"/>
      <c r="W96" s="298">
        <v>444</v>
      </c>
      <c r="X96" s="92">
        <v>53</v>
      </c>
      <c r="Y96" s="93">
        <v>38</v>
      </c>
      <c r="Z96" s="93">
        <v>51</v>
      </c>
      <c r="AA96" s="93">
        <v>49</v>
      </c>
      <c r="AB96" s="93">
        <v>48</v>
      </c>
      <c r="AC96" s="93">
        <v>64</v>
      </c>
      <c r="AD96" s="93">
        <v>66</v>
      </c>
      <c r="AE96" s="93">
        <v>66</v>
      </c>
      <c r="AF96" s="120">
        <v>62</v>
      </c>
      <c r="AG96" s="169"/>
      <c r="AH96" s="301">
        <f t="shared" si="62"/>
        <v>0</v>
      </c>
      <c r="AI96" s="301">
        <f t="shared" ref="AI96:AJ100" si="68">(Q96-$P96)/$P96*100</f>
        <v>-3</v>
      </c>
      <c r="AJ96" s="301">
        <f t="shared" si="68"/>
        <v>-7.0000000000000009</v>
      </c>
      <c r="AK96" s="301">
        <f t="shared" si="63"/>
        <v>-9.5</v>
      </c>
      <c r="AL96" s="301">
        <f t="shared" si="63"/>
        <v>-13</v>
      </c>
      <c r="AM96" s="327">
        <f>(U96-$P96)/$P96*100</f>
        <v>-7.5</v>
      </c>
      <c r="AN96" s="246"/>
      <c r="AO96" s="369">
        <f t="shared" si="64"/>
        <v>11</v>
      </c>
      <c r="AP96" s="176"/>
      <c r="AQ96" s="220">
        <f t="shared" si="65"/>
        <v>0</v>
      </c>
      <c r="AR96" s="220">
        <f t="shared" si="65"/>
        <v>13</v>
      </c>
      <c r="AS96" s="220">
        <f>(AA96-$Y96)</f>
        <v>11</v>
      </c>
      <c r="AT96" s="220">
        <f t="shared" si="66"/>
        <v>10</v>
      </c>
      <c r="AU96" s="220">
        <f t="shared" si="61"/>
        <v>26</v>
      </c>
      <c r="AV96" s="220">
        <f t="shared" si="60"/>
        <v>28</v>
      </c>
      <c r="AW96" s="220">
        <f t="shared" si="60"/>
        <v>28</v>
      </c>
      <c r="AX96" s="220">
        <f t="shared" si="67"/>
        <v>24</v>
      </c>
      <c r="AY96" s="120">
        <v>55.5</v>
      </c>
      <c r="AZ96" s="181">
        <f>12/(1+0.54*MAX($E96-7,0)+0.015*MAX($F96-140,0))</f>
        <v>12</v>
      </c>
      <c r="BA96" s="182">
        <f>AY96-AZ96</f>
        <v>43.5</v>
      </c>
      <c r="BB96" s="183" t="str">
        <f>IF($AY96&gt;$AZ96,"S",IF(AY96&lt;AZ96,"US",""))</f>
        <v>S</v>
      </c>
      <c r="BC96" s="185"/>
      <c r="BD96" s="185"/>
    </row>
    <row r="97" spans="1:56" ht="14.75" customHeight="1" x14ac:dyDescent="0.2">
      <c r="A97" s="59">
        <v>120</v>
      </c>
      <c r="B97" s="60" t="s">
        <v>51</v>
      </c>
      <c r="C97" s="127">
        <v>36549</v>
      </c>
      <c r="D97" s="129" t="s">
        <v>34</v>
      </c>
      <c r="E97" s="62">
        <v>5.6</v>
      </c>
      <c r="F97" s="292">
        <v>120</v>
      </c>
      <c r="G97" s="69">
        <v>122</v>
      </c>
      <c r="H97" s="69">
        <v>130</v>
      </c>
      <c r="I97" s="69">
        <v>140</v>
      </c>
      <c r="J97" s="69">
        <v>136</v>
      </c>
      <c r="K97" s="69">
        <v>140</v>
      </c>
      <c r="L97" s="69">
        <v>142</v>
      </c>
      <c r="M97" s="69">
        <v>118</v>
      </c>
      <c r="N97" s="70">
        <v>150</v>
      </c>
      <c r="O97" s="63">
        <v>375</v>
      </c>
      <c r="P97" s="69">
        <v>257</v>
      </c>
      <c r="Q97" s="69">
        <v>244</v>
      </c>
      <c r="R97" s="69">
        <v>234</v>
      </c>
      <c r="S97" s="69">
        <v>223</v>
      </c>
      <c r="T97" s="69">
        <v>197</v>
      </c>
      <c r="U97" s="69">
        <v>187</v>
      </c>
      <c r="V97" s="64">
        <v>172</v>
      </c>
      <c r="W97" s="70">
        <v>162</v>
      </c>
      <c r="X97" s="92">
        <v>78</v>
      </c>
      <c r="Y97" s="93">
        <v>75</v>
      </c>
      <c r="Z97" s="93">
        <v>75</v>
      </c>
      <c r="AA97" s="93">
        <v>75</v>
      </c>
      <c r="AB97" s="93">
        <v>80</v>
      </c>
      <c r="AC97" s="93">
        <v>80</v>
      </c>
      <c r="AD97" s="93">
        <v>80</v>
      </c>
      <c r="AE97" s="93">
        <v>76</v>
      </c>
      <c r="AF97" s="120">
        <v>78</v>
      </c>
      <c r="AG97" s="169"/>
      <c r="AH97" s="301">
        <f t="shared" si="62"/>
        <v>0</v>
      </c>
      <c r="AI97" s="301">
        <f t="shared" si="68"/>
        <v>-5.0583657587548636</v>
      </c>
      <c r="AJ97" s="301">
        <f t="shared" si="68"/>
        <v>-8.9494163424124515</v>
      </c>
      <c r="AK97" s="301">
        <f t="shared" si="63"/>
        <v>-13.229571984435799</v>
      </c>
      <c r="AL97" s="301">
        <f t="shared" si="63"/>
        <v>-23.346303501945524</v>
      </c>
      <c r="AM97" s="301">
        <f>(U97-$P97)/$P97*100</f>
        <v>-27.237354085603112</v>
      </c>
      <c r="AN97" s="301">
        <f>(V97-$P97)/$P97*100</f>
        <v>-33.07392996108949</v>
      </c>
      <c r="AO97" s="301">
        <f t="shared" si="64"/>
        <v>-36.964980544747085</v>
      </c>
      <c r="AP97" s="176"/>
      <c r="AQ97" s="220">
        <f t="shared" si="65"/>
        <v>0</v>
      </c>
      <c r="AR97" s="220">
        <f t="shared" si="65"/>
        <v>0</v>
      </c>
      <c r="AS97" s="220">
        <f>(AA97-$Y97)</f>
        <v>0</v>
      </c>
      <c r="AT97" s="220">
        <f t="shared" si="66"/>
        <v>5</v>
      </c>
      <c r="AU97" s="220">
        <f t="shared" si="61"/>
        <v>5</v>
      </c>
      <c r="AV97" s="220">
        <f t="shared" si="60"/>
        <v>5</v>
      </c>
      <c r="AW97" s="220">
        <f t="shared" si="60"/>
        <v>1</v>
      </c>
      <c r="AX97" s="220">
        <f t="shared" si="67"/>
        <v>3</v>
      </c>
      <c r="AY97" s="321" t="s">
        <v>52</v>
      </c>
      <c r="AZ97" s="181">
        <f>12/(1+0.54*MAX($E97-7,0)+0.015*MAX($F97-140,0))</f>
        <v>12</v>
      </c>
      <c r="BA97" s="190"/>
      <c r="BB97" s="183" t="str">
        <f>IF($AY97&gt;$AZ97,"S",IF(AY97&lt;AZ97,"US",""))</f>
        <v>S</v>
      </c>
      <c r="BC97" s="196"/>
      <c r="BD97" s="196"/>
    </row>
    <row r="98" spans="1:56" ht="14.75" customHeight="1" x14ac:dyDescent="0.2">
      <c r="A98" s="59">
        <v>124</v>
      </c>
      <c r="B98" s="60" t="s">
        <v>51</v>
      </c>
      <c r="C98" s="127">
        <v>36586</v>
      </c>
      <c r="D98" s="129" t="s">
        <v>31</v>
      </c>
      <c r="E98" s="62">
        <v>8.1</v>
      </c>
      <c r="F98" s="292">
        <v>160</v>
      </c>
      <c r="G98" s="69">
        <v>180</v>
      </c>
      <c r="H98" s="69">
        <v>164</v>
      </c>
      <c r="I98" s="117">
        <v>160</v>
      </c>
      <c r="J98" s="117">
        <v>155</v>
      </c>
      <c r="K98" s="69">
        <v>180</v>
      </c>
      <c r="L98" s="69">
        <v>160</v>
      </c>
      <c r="M98" s="69">
        <v>130</v>
      </c>
      <c r="N98" s="70">
        <v>140</v>
      </c>
      <c r="O98" s="63">
        <v>749</v>
      </c>
      <c r="P98" s="69">
        <v>700</v>
      </c>
      <c r="Q98" s="69">
        <v>707</v>
      </c>
      <c r="R98" s="69">
        <v>711</v>
      </c>
      <c r="S98" s="69">
        <v>416</v>
      </c>
      <c r="T98" s="69">
        <v>596</v>
      </c>
      <c r="U98" s="69">
        <v>569</v>
      </c>
      <c r="V98" s="69">
        <v>456</v>
      </c>
      <c r="W98" s="70">
        <v>307</v>
      </c>
      <c r="X98" s="92">
        <v>52</v>
      </c>
      <c r="Y98" s="93">
        <v>55</v>
      </c>
      <c r="Z98" s="93">
        <v>55</v>
      </c>
      <c r="AA98" s="93">
        <v>50</v>
      </c>
      <c r="AB98" s="93">
        <v>59</v>
      </c>
      <c r="AC98" s="93">
        <v>56</v>
      </c>
      <c r="AD98" s="93">
        <v>52</v>
      </c>
      <c r="AE98" s="93">
        <v>55</v>
      </c>
      <c r="AF98" s="120">
        <v>56</v>
      </c>
      <c r="AG98" s="169"/>
      <c r="AH98" s="301">
        <f t="shared" si="62"/>
        <v>0</v>
      </c>
      <c r="AI98" s="301">
        <f t="shared" si="68"/>
        <v>1</v>
      </c>
      <c r="AJ98" s="301">
        <f t="shared" si="68"/>
        <v>1.5714285714285716</v>
      </c>
      <c r="AK98" s="301">
        <f t="shared" si="63"/>
        <v>-40.571428571428569</v>
      </c>
      <c r="AL98" s="301">
        <f t="shared" si="63"/>
        <v>-14.857142857142858</v>
      </c>
      <c r="AM98" s="301">
        <f>(U98-$P98)/$P98*100</f>
        <v>-18.714285714285715</v>
      </c>
      <c r="AN98" s="301">
        <f>(V98-$P98)/$P98*100</f>
        <v>-34.857142857142861</v>
      </c>
      <c r="AO98" s="301">
        <f t="shared" si="64"/>
        <v>-56.142857142857139</v>
      </c>
      <c r="AP98" s="176"/>
      <c r="AQ98" s="220">
        <f t="shared" si="65"/>
        <v>0</v>
      </c>
      <c r="AR98" s="220">
        <f t="shared" si="65"/>
        <v>0</v>
      </c>
      <c r="AS98" s="326">
        <f>(AA98-$Y98)</f>
        <v>-5</v>
      </c>
      <c r="AT98" s="220">
        <f t="shared" si="66"/>
        <v>4</v>
      </c>
      <c r="AU98" s="220">
        <f t="shared" si="61"/>
        <v>1</v>
      </c>
      <c r="AV98" s="220">
        <f t="shared" si="60"/>
        <v>-3</v>
      </c>
      <c r="AW98" s="220">
        <f t="shared" si="60"/>
        <v>0</v>
      </c>
      <c r="AX98" s="220">
        <f t="shared" si="67"/>
        <v>1</v>
      </c>
      <c r="AY98" s="370">
        <v>7.5</v>
      </c>
      <c r="AZ98" s="181">
        <f>12/(1+0.54*MAX($E98-7,0)+0.015*MAX($F98-140,0))</f>
        <v>6.3357972544878569</v>
      </c>
      <c r="BA98" s="182">
        <f>AY98-AZ98</f>
        <v>1.1642027455121431</v>
      </c>
      <c r="BB98" s="183" t="str">
        <f>IF($AY98&gt;$AZ98,"S",IF(AY98&lt;AZ98,"US",""))</f>
        <v>S</v>
      </c>
      <c r="BC98" s="196"/>
      <c r="BD98" s="196"/>
    </row>
    <row r="99" spans="1:56" ht="14.75" customHeight="1" x14ac:dyDescent="0.2">
      <c r="A99" s="59">
        <v>125</v>
      </c>
      <c r="B99" s="60" t="s">
        <v>51</v>
      </c>
      <c r="C99" s="127">
        <v>36564</v>
      </c>
      <c r="D99" s="129" t="s">
        <v>34</v>
      </c>
      <c r="E99" s="62">
        <v>5.6</v>
      </c>
      <c r="F99" s="292">
        <v>131</v>
      </c>
      <c r="G99" s="69">
        <v>117</v>
      </c>
      <c r="H99" s="85">
        <v>136</v>
      </c>
      <c r="I99" s="72"/>
      <c r="J99" s="72"/>
      <c r="K99" s="67">
        <v>151</v>
      </c>
      <c r="L99" s="69">
        <v>121</v>
      </c>
      <c r="M99" s="69">
        <v>141</v>
      </c>
      <c r="N99" s="70">
        <v>125</v>
      </c>
      <c r="O99" s="63">
        <v>323</v>
      </c>
      <c r="P99" s="69">
        <v>330</v>
      </c>
      <c r="Q99" s="69">
        <v>362</v>
      </c>
      <c r="R99" s="69">
        <v>367</v>
      </c>
      <c r="S99" s="69">
        <v>347</v>
      </c>
      <c r="T99" s="69">
        <v>436</v>
      </c>
      <c r="U99" s="69">
        <v>336</v>
      </c>
      <c r="V99" s="69">
        <v>401</v>
      </c>
      <c r="W99" s="70">
        <v>377</v>
      </c>
      <c r="X99" s="92">
        <v>50</v>
      </c>
      <c r="Y99" s="93">
        <v>46</v>
      </c>
      <c r="Z99" s="93">
        <v>46</v>
      </c>
      <c r="AA99" s="93">
        <v>46</v>
      </c>
      <c r="AB99" s="93">
        <v>35</v>
      </c>
      <c r="AC99" s="93">
        <v>43</v>
      </c>
      <c r="AD99" s="93">
        <v>57</v>
      </c>
      <c r="AE99" s="93">
        <v>59</v>
      </c>
      <c r="AF99" s="120">
        <v>57</v>
      </c>
      <c r="AG99" s="169"/>
      <c r="AH99" s="301">
        <f t="shared" si="62"/>
        <v>0</v>
      </c>
      <c r="AI99" s="301">
        <f t="shared" si="68"/>
        <v>9.6969696969696972</v>
      </c>
      <c r="AJ99" s="300">
        <f t="shared" si="68"/>
        <v>11.212121212121213</v>
      </c>
      <c r="AK99" s="301">
        <f t="shared" si="63"/>
        <v>5.1515151515151514</v>
      </c>
      <c r="AL99" s="301">
        <f t="shared" si="63"/>
        <v>32.121212121212125</v>
      </c>
      <c r="AM99" s="301">
        <f>(U99-$P99)/$P99*100</f>
        <v>1.8181818181818181</v>
      </c>
      <c r="AN99" s="301">
        <f>(V99-$P99)/$P99*100</f>
        <v>21.515151515151516</v>
      </c>
      <c r="AO99" s="301">
        <f t="shared" si="64"/>
        <v>14.242424242424242</v>
      </c>
      <c r="AP99" s="176"/>
      <c r="AQ99" s="220">
        <f t="shared" si="65"/>
        <v>0</v>
      </c>
      <c r="AR99" s="220">
        <f t="shared" si="65"/>
        <v>0</v>
      </c>
      <c r="AS99" s="220">
        <f>(AA99-$Y99)</f>
        <v>0</v>
      </c>
      <c r="AT99" s="326">
        <f t="shared" si="66"/>
        <v>-11</v>
      </c>
      <c r="AU99" s="220">
        <f t="shared" si="61"/>
        <v>-3</v>
      </c>
      <c r="AV99" s="220">
        <f t="shared" si="60"/>
        <v>11</v>
      </c>
      <c r="AW99" s="220">
        <f t="shared" si="60"/>
        <v>13</v>
      </c>
      <c r="AX99" s="220">
        <f t="shared" si="67"/>
        <v>11</v>
      </c>
      <c r="AY99" s="370">
        <v>7.5</v>
      </c>
      <c r="AZ99" s="181">
        <f>12/(1+0.54*MAX($E99-7,0)+0.015*MAX($F99-140,0))</f>
        <v>12</v>
      </c>
      <c r="BA99" s="182">
        <f>AY99-AZ99</f>
        <v>-4.5</v>
      </c>
      <c r="BB99" s="183" t="str">
        <f>IF($AY99&gt;$AZ99,"S",IF(AY99&lt;AZ99,"US",""))</f>
        <v>US</v>
      </c>
      <c r="BC99" s="196"/>
      <c r="BD99" s="196"/>
    </row>
    <row r="100" spans="1:56" ht="15.75" customHeight="1" x14ac:dyDescent="0.2">
      <c r="A100" s="132">
        <v>128</v>
      </c>
      <c r="B100" s="24" t="s">
        <v>51</v>
      </c>
      <c r="C100" s="116">
        <v>36571</v>
      </c>
      <c r="D100" s="133" t="s">
        <v>31</v>
      </c>
      <c r="E100" s="134">
        <v>7.2</v>
      </c>
      <c r="F100" s="371">
        <v>177</v>
      </c>
      <c r="G100" s="136">
        <v>150</v>
      </c>
      <c r="H100" s="136">
        <v>140</v>
      </c>
      <c r="I100" s="305">
        <v>124</v>
      </c>
      <c r="J100" s="305">
        <v>150</v>
      </c>
      <c r="K100" s="136">
        <v>142</v>
      </c>
      <c r="L100" s="136">
        <v>140</v>
      </c>
      <c r="M100" s="136">
        <v>150</v>
      </c>
      <c r="N100" s="138">
        <v>160</v>
      </c>
      <c r="O100" s="135">
        <v>776</v>
      </c>
      <c r="P100" s="136">
        <v>633</v>
      </c>
      <c r="Q100" s="136">
        <v>700</v>
      </c>
      <c r="R100" s="136">
        <v>861</v>
      </c>
      <c r="S100" s="136">
        <v>744</v>
      </c>
      <c r="T100" s="136">
        <v>232</v>
      </c>
      <c r="U100" s="136">
        <v>229</v>
      </c>
      <c r="V100" s="136">
        <v>204</v>
      </c>
      <c r="W100" s="138">
        <v>237</v>
      </c>
      <c r="X100" s="139">
        <v>66</v>
      </c>
      <c r="Y100" s="140">
        <v>73</v>
      </c>
      <c r="Z100" s="140">
        <v>72</v>
      </c>
      <c r="AA100" s="140">
        <v>66</v>
      </c>
      <c r="AB100" s="140">
        <v>74</v>
      </c>
      <c r="AC100" s="140">
        <v>72</v>
      </c>
      <c r="AD100" s="140">
        <v>75</v>
      </c>
      <c r="AE100" s="140">
        <v>70</v>
      </c>
      <c r="AF100" s="141">
        <v>75</v>
      </c>
      <c r="AG100" s="260"/>
      <c r="AH100" s="372">
        <f t="shared" si="62"/>
        <v>0</v>
      </c>
      <c r="AI100" s="373">
        <f t="shared" si="68"/>
        <v>10.584518167456556</v>
      </c>
      <c r="AJ100" s="372">
        <f t="shared" si="68"/>
        <v>36.018957345971565</v>
      </c>
      <c r="AK100" s="372">
        <f t="shared" si="63"/>
        <v>17.535545023696685</v>
      </c>
      <c r="AL100" s="372">
        <f t="shared" si="63"/>
        <v>-63.349131121642962</v>
      </c>
      <c r="AM100" s="372">
        <f>(U100-$P100)/$P100*100</f>
        <v>-63.823064770932071</v>
      </c>
      <c r="AN100" s="372">
        <f>(V100-$P100)/$P100*100</f>
        <v>-67.772511848341239</v>
      </c>
      <c r="AO100" s="372">
        <f t="shared" si="64"/>
        <v>-62.559241706161139</v>
      </c>
      <c r="AP100" s="266"/>
      <c r="AQ100" s="374">
        <f t="shared" si="65"/>
        <v>0</v>
      </c>
      <c r="AR100" s="374">
        <f t="shared" si="65"/>
        <v>-1</v>
      </c>
      <c r="AS100" s="375">
        <f>(AA100-$Y100)</f>
        <v>-7</v>
      </c>
      <c r="AT100" s="374">
        <f t="shared" si="66"/>
        <v>1</v>
      </c>
      <c r="AU100" s="374">
        <f t="shared" si="61"/>
        <v>-1</v>
      </c>
      <c r="AV100" s="374">
        <f t="shared" si="60"/>
        <v>2</v>
      </c>
      <c r="AW100" s="374">
        <f t="shared" si="60"/>
        <v>-3</v>
      </c>
      <c r="AX100" s="374">
        <f t="shared" si="67"/>
        <v>2</v>
      </c>
      <c r="AY100" s="376">
        <v>4.5</v>
      </c>
      <c r="AZ100" s="181">
        <f>12/(1+0.54*MAX($E100-7,0)+0.015*MAX($F100-140,0))</f>
        <v>7.2158749248346359</v>
      </c>
      <c r="BA100" s="182">
        <f>AY100-AZ100</f>
        <v>-2.7158749248346359</v>
      </c>
      <c r="BB100" s="183" t="str">
        <f>IF($AY100&gt;$AZ100,"S",IF(AY100&lt;AZ100,"US",""))</f>
        <v>US</v>
      </c>
      <c r="BC100" s="199"/>
      <c r="BD100" s="199"/>
    </row>
    <row r="101" spans="1:56" ht="15" customHeight="1" x14ac:dyDescent="0.2">
      <c r="A101" s="35">
        <v>1</v>
      </c>
      <c r="B101" s="8" t="s">
        <v>55</v>
      </c>
      <c r="C101" s="148">
        <v>36540</v>
      </c>
      <c r="D101" s="149" t="s">
        <v>31</v>
      </c>
      <c r="E101" s="38">
        <v>7.6</v>
      </c>
      <c r="F101" s="150">
        <v>120</v>
      </c>
      <c r="G101" s="43">
        <v>130</v>
      </c>
      <c r="H101" s="43">
        <v>140</v>
      </c>
      <c r="I101" s="43">
        <v>140</v>
      </c>
      <c r="J101" s="43">
        <v>140</v>
      </c>
      <c r="K101" s="43">
        <v>158</v>
      </c>
      <c r="L101" s="43">
        <v>140</v>
      </c>
      <c r="M101" s="43">
        <v>148</v>
      </c>
      <c r="N101" s="44">
        <v>115</v>
      </c>
      <c r="O101" s="150">
        <v>529</v>
      </c>
      <c r="P101" s="43">
        <v>417</v>
      </c>
      <c r="Q101" s="43">
        <v>323</v>
      </c>
      <c r="R101" s="43">
        <v>346</v>
      </c>
      <c r="S101" s="43">
        <v>337</v>
      </c>
      <c r="T101" s="43">
        <v>439</v>
      </c>
      <c r="U101" s="43">
        <v>234</v>
      </c>
      <c r="V101" s="43">
        <v>623</v>
      </c>
      <c r="W101" s="377">
        <v>343</v>
      </c>
      <c r="X101" s="153">
        <v>36</v>
      </c>
      <c r="Y101" s="154">
        <v>24</v>
      </c>
      <c r="Z101" s="154">
        <v>42</v>
      </c>
      <c r="AA101" s="154">
        <v>38</v>
      </c>
      <c r="AB101" s="154">
        <v>44</v>
      </c>
      <c r="AC101" s="154">
        <v>45</v>
      </c>
      <c r="AD101" s="154">
        <v>48</v>
      </c>
      <c r="AE101" s="154">
        <v>49</v>
      </c>
      <c r="AF101" s="274">
        <v>53</v>
      </c>
      <c r="AG101" s="157"/>
      <c r="AH101" s="19"/>
      <c r="AI101" s="19"/>
      <c r="AJ101" s="378">
        <f t="shared" ref="AJ101:AO101" si="69">(R101-$R101)/$R101*100</f>
        <v>0</v>
      </c>
      <c r="AK101" s="378">
        <f t="shared" si="69"/>
        <v>-2.601156069364162</v>
      </c>
      <c r="AL101" s="378">
        <f t="shared" si="69"/>
        <v>26.878612716763005</v>
      </c>
      <c r="AM101" s="378">
        <f t="shared" si="69"/>
        <v>-32.369942196531795</v>
      </c>
      <c r="AN101" s="378">
        <f t="shared" si="69"/>
        <v>80.057803468208093</v>
      </c>
      <c r="AO101" s="379">
        <f t="shared" si="69"/>
        <v>-0.86705202312138718</v>
      </c>
      <c r="AP101" s="380"/>
      <c r="AQ101" s="380"/>
      <c r="AR101" s="380"/>
      <c r="AS101" s="381">
        <f t="shared" ref="AS101:AX102" si="70">(AA101-$AA101)</f>
        <v>0</v>
      </c>
      <c r="AT101" s="381">
        <f t="shared" si="70"/>
        <v>6</v>
      </c>
      <c r="AU101" s="381">
        <f t="shared" si="70"/>
        <v>7</v>
      </c>
      <c r="AV101" s="381">
        <f t="shared" si="70"/>
        <v>10</v>
      </c>
      <c r="AW101" s="381">
        <f t="shared" si="70"/>
        <v>11</v>
      </c>
      <c r="AX101" s="381">
        <f t="shared" si="70"/>
        <v>15</v>
      </c>
      <c r="AY101" s="382">
        <v>9</v>
      </c>
      <c r="AZ101" s="208">
        <f>12/(1+0.54*MAX($E101-7,0)+0.015*MAX(H101-140,0))</f>
        <v>9.0634441087613311</v>
      </c>
      <c r="BA101" s="209"/>
      <c r="BB101" s="209"/>
      <c r="BC101" s="168" t="s">
        <v>49</v>
      </c>
      <c r="BD101" s="110"/>
    </row>
    <row r="102" spans="1:56" ht="15" customHeight="1" x14ac:dyDescent="0.2">
      <c r="A102" s="59">
        <v>14</v>
      </c>
      <c r="B102" s="60" t="s">
        <v>55</v>
      </c>
      <c r="C102" s="127">
        <v>36571</v>
      </c>
      <c r="D102" s="129" t="s">
        <v>31</v>
      </c>
      <c r="E102" s="62">
        <v>5.8</v>
      </c>
      <c r="F102" s="63">
        <v>158</v>
      </c>
      <c r="G102" s="69">
        <v>164</v>
      </c>
      <c r="H102" s="87">
        <v>202</v>
      </c>
      <c r="I102" s="69">
        <v>166</v>
      </c>
      <c r="J102" s="69">
        <v>174</v>
      </c>
      <c r="K102" s="69">
        <v>168</v>
      </c>
      <c r="L102" s="69">
        <v>144</v>
      </c>
      <c r="M102" s="69">
        <v>146</v>
      </c>
      <c r="N102" s="88">
        <v>184</v>
      </c>
      <c r="O102" s="63">
        <v>308</v>
      </c>
      <c r="P102" s="69">
        <v>335</v>
      </c>
      <c r="Q102" s="69">
        <v>338</v>
      </c>
      <c r="R102" s="69">
        <v>341</v>
      </c>
      <c r="S102" s="69">
        <v>298</v>
      </c>
      <c r="T102" s="69">
        <v>450</v>
      </c>
      <c r="U102" s="69">
        <v>318</v>
      </c>
      <c r="V102" s="85">
        <v>361</v>
      </c>
      <c r="W102" s="103"/>
      <c r="X102" s="92">
        <v>68</v>
      </c>
      <c r="Y102" s="93">
        <v>61</v>
      </c>
      <c r="Z102" s="93">
        <v>50</v>
      </c>
      <c r="AA102" s="93">
        <v>49</v>
      </c>
      <c r="AB102" s="93">
        <v>53</v>
      </c>
      <c r="AC102" s="93">
        <v>60</v>
      </c>
      <c r="AD102" s="93">
        <v>54</v>
      </c>
      <c r="AE102" s="93">
        <v>63</v>
      </c>
      <c r="AF102" s="120">
        <v>68</v>
      </c>
      <c r="AG102" s="169"/>
      <c r="AH102" s="186"/>
      <c r="AI102" s="186"/>
      <c r="AJ102" s="159">
        <f t="shared" ref="AJ102:AN103" si="71">(R102-$R102)/$R102*100</f>
        <v>0</v>
      </c>
      <c r="AK102" s="159">
        <f t="shared" si="71"/>
        <v>-12.609970674486803</v>
      </c>
      <c r="AL102" s="276">
        <f t="shared" si="71"/>
        <v>31.964809384164223</v>
      </c>
      <c r="AM102" s="159">
        <f t="shared" si="71"/>
        <v>-6.7448680351906152</v>
      </c>
      <c r="AN102" s="160">
        <f t="shared" si="71"/>
        <v>5.8651026392961878</v>
      </c>
      <c r="AO102" s="103"/>
      <c r="AP102" s="175"/>
      <c r="AQ102" s="176"/>
      <c r="AR102" s="176"/>
      <c r="AS102" s="164">
        <f t="shared" si="70"/>
        <v>0</v>
      </c>
      <c r="AT102" s="164">
        <f t="shared" si="70"/>
        <v>4</v>
      </c>
      <c r="AU102" s="164">
        <f t="shared" si="70"/>
        <v>11</v>
      </c>
      <c r="AV102" s="164">
        <f t="shared" si="70"/>
        <v>5</v>
      </c>
      <c r="AW102" s="164">
        <f t="shared" si="70"/>
        <v>14</v>
      </c>
      <c r="AX102" s="154">
        <f t="shared" si="70"/>
        <v>19</v>
      </c>
      <c r="AY102" s="120">
        <v>9</v>
      </c>
      <c r="AZ102" s="181">
        <f>12/(1+0.54*MAX($E102-7,0)+0.015*MAX(H102-140,0))</f>
        <v>6.2176165803108807</v>
      </c>
      <c r="BA102" s="182">
        <f>AY102-AZ102</f>
        <v>2.7823834196891193</v>
      </c>
      <c r="BB102" s="183" t="str">
        <f>IF($AY102&gt;$AZ102,"S",IF(AY102&lt;AZ102,"US",""))</f>
        <v>S</v>
      </c>
      <c r="BC102" s="185"/>
      <c r="BD102" s="185"/>
    </row>
    <row r="103" spans="1:56" ht="15" customHeight="1" x14ac:dyDescent="0.2">
      <c r="A103" s="59">
        <v>22</v>
      </c>
      <c r="B103" s="60" t="s">
        <v>55</v>
      </c>
      <c r="C103" s="127">
        <v>36612</v>
      </c>
      <c r="D103" s="129" t="s">
        <v>34</v>
      </c>
      <c r="E103" s="126">
        <v>7.2</v>
      </c>
      <c r="F103" s="63">
        <v>152</v>
      </c>
      <c r="G103" s="69">
        <v>120</v>
      </c>
      <c r="H103" s="118">
        <v>142</v>
      </c>
      <c r="I103" s="117">
        <v>120</v>
      </c>
      <c r="J103" s="117">
        <v>130</v>
      </c>
      <c r="K103" s="117">
        <v>128</v>
      </c>
      <c r="L103" s="117">
        <v>124</v>
      </c>
      <c r="M103" s="65">
        <v>138</v>
      </c>
      <c r="N103" s="102"/>
      <c r="O103" s="63">
        <v>306</v>
      </c>
      <c r="P103" s="69">
        <v>305</v>
      </c>
      <c r="Q103" s="117">
        <v>331</v>
      </c>
      <c r="R103" s="117">
        <v>316</v>
      </c>
      <c r="S103" s="117">
        <v>342</v>
      </c>
      <c r="T103" s="117">
        <v>343</v>
      </c>
      <c r="U103" s="117">
        <v>334</v>
      </c>
      <c r="V103" s="65">
        <v>328</v>
      </c>
      <c r="W103" s="103"/>
      <c r="X103" s="92">
        <v>63</v>
      </c>
      <c r="Y103" s="93">
        <v>63</v>
      </c>
      <c r="Z103" s="93">
        <v>72</v>
      </c>
      <c r="AA103" s="93">
        <v>74</v>
      </c>
      <c r="AB103" s="93">
        <v>72</v>
      </c>
      <c r="AC103" s="93">
        <v>71</v>
      </c>
      <c r="AD103" s="93">
        <v>70</v>
      </c>
      <c r="AE103" s="93">
        <v>73</v>
      </c>
      <c r="AF103" s="111"/>
      <c r="AG103" s="169"/>
      <c r="AH103" s="186"/>
      <c r="AI103" s="198"/>
      <c r="AJ103" s="324">
        <f t="shared" si="71"/>
        <v>0</v>
      </c>
      <c r="AK103" s="324">
        <f t="shared" si="71"/>
        <v>8.2278481012658222</v>
      </c>
      <c r="AL103" s="324">
        <f t="shared" si="71"/>
        <v>8.5443037974683538</v>
      </c>
      <c r="AM103" s="324">
        <f t="shared" si="71"/>
        <v>5.6962025316455698</v>
      </c>
      <c r="AN103" s="383">
        <f t="shared" si="71"/>
        <v>3.79746835443038</v>
      </c>
      <c r="AO103" s="103"/>
      <c r="AP103" s="175"/>
      <c r="AQ103" s="176"/>
      <c r="AR103" s="176"/>
      <c r="AS103" s="384">
        <f>(AA103-$AA103)</f>
        <v>0</v>
      </c>
      <c r="AT103" s="384">
        <f>(AB103-$AA103)</f>
        <v>-2</v>
      </c>
      <c r="AU103" s="384">
        <f>(AC103-$AA103)</f>
        <v>-3</v>
      </c>
      <c r="AV103" s="384">
        <f>(AD103-$AA103)</f>
        <v>-4</v>
      </c>
      <c r="AW103" s="384">
        <f>(AE103-$AA103)</f>
        <v>-1</v>
      </c>
      <c r="AX103" s="111"/>
      <c r="AY103" s="194" t="s">
        <v>42</v>
      </c>
      <c r="AZ103" s="181">
        <f>12/(1+0.54*MAX($E103-7,0)+0.015*MAX(H103-140,0))</f>
        <v>10.544815465729348</v>
      </c>
      <c r="BA103" s="190"/>
      <c r="BB103" s="183" t="str">
        <f>IF($AY103&gt;$AZ103,"S",IF(AY103&lt;AZ103,"US",""))</f>
        <v>S</v>
      </c>
      <c r="BC103" s="199"/>
      <c r="BD103" s="199"/>
    </row>
    <row r="104" spans="1:56" ht="15" customHeight="1" x14ac:dyDescent="0.2">
      <c r="A104" s="59">
        <v>23</v>
      </c>
      <c r="B104" s="60" t="s">
        <v>55</v>
      </c>
      <c r="C104" s="127">
        <v>36566</v>
      </c>
      <c r="D104" s="129" t="s">
        <v>34</v>
      </c>
      <c r="E104" s="128"/>
      <c r="F104" s="63">
        <v>176</v>
      </c>
      <c r="G104" s="85">
        <v>120</v>
      </c>
      <c r="H104" s="66"/>
      <c r="I104" s="66"/>
      <c r="J104" s="66"/>
      <c r="K104" s="66"/>
      <c r="L104" s="66"/>
      <c r="M104" s="66"/>
      <c r="N104" s="102"/>
      <c r="O104" s="63">
        <v>580</v>
      </c>
      <c r="P104" s="85">
        <v>717</v>
      </c>
      <c r="Q104" s="72"/>
      <c r="R104" s="72"/>
      <c r="S104" s="72"/>
      <c r="T104" s="72"/>
      <c r="U104" s="72"/>
      <c r="V104" s="72"/>
      <c r="W104" s="103"/>
      <c r="X104" s="219">
        <v>44</v>
      </c>
      <c r="Y104" s="220">
        <v>26</v>
      </c>
      <c r="Z104" s="105"/>
      <c r="AA104" s="105"/>
      <c r="AB104" s="105"/>
      <c r="AC104" s="105"/>
      <c r="AD104" s="105"/>
      <c r="AE104" s="105"/>
      <c r="AF104" s="106"/>
      <c r="AG104" s="169"/>
      <c r="AH104" s="228"/>
      <c r="AI104" s="72"/>
      <c r="AJ104" s="246"/>
      <c r="AK104" s="72"/>
      <c r="AL104" s="72"/>
      <c r="AM104" s="72"/>
      <c r="AN104" s="72"/>
      <c r="AO104" s="103"/>
      <c r="AP104" s="221"/>
      <c r="AQ104" s="385"/>
      <c r="AR104" s="105"/>
      <c r="AS104" s="386"/>
      <c r="AT104" s="386"/>
      <c r="AU104" s="386"/>
      <c r="AV104" s="386"/>
      <c r="AW104" s="386"/>
      <c r="AX104" s="387"/>
      <c r="AY104" s="349"/>
      <c r="AZ104" s="349"/>
      <c r="BA104" s="349"/>
      <c r="BB104" s="350"/>
      <c r="BC104" s="109" t="s">
        <v>36</v>
      </c>
      <c r="BD104" s="110"/>
    </row>
    <row r="105" spans="1:56" ht="15" customHeight="1" x14ac:dyDescent="0.2">
      <c r="A105" s="59">
        <v>28</v>
      </c>
      <c r="B105" s="60" t="s">
        <v>55</v>
      </c>
      <c r="C105" s="127">
        <v>36620</v>
      </c>
      <c r="D105" s="129" t="s">
        <v>34</v>
      </c>
      <c r="E105" s="130">
        <v>5.4</v>
      </c>
      <c r="F105" s="63">
        <v>140</v>
      </c>
      <c r="G105" s="69">
        <v>122</v>
      </c>
      <c r="H105" s="123">
        <v>140</v>
      </c>
      <c r="I105" s="64">
        <v>180</v>
      </c>
      <c r="J105" s="64">
        <v>138</v>
      </c>
      <c r="K105" s="64">
        <v>168</v>
      </c>
      <c r="L105" s="64">
        <v>150</v>
      </c>
      <c r="M105" s="343">
        <v>140</v>
      </c>
      <c r="N105" s="102"/>
      <c r="O105" s="63">
        <v>307</v>
      </c>
      <c r="P105" s="69">
        <v>174</v>
      </c>
      <c r="Q105" s="64">
        <v>233</v>
      </c>
      <c r="R105" s="64">
        <v>188</v>
      </c>
      <c r="S105" s="64">
        <v>181</v>
      </c>
      <c r="T105" s="64">
        <v>389</v>
      </c>
      <c r="U105" s="64">
        <v>357</v>
      </c>
      <c r="V105" s="89">
        <v>296</v>
      </c>
      <c r="W105" s="119">
        <v>452</v>
      </c>
      <c r="X105" s="219">
        <v>73</v>
      </c>
      <c r="Y105" s="220">
        <v>66</v>
      </c>
      <c r="Z105" s="220">
        <v>78</v>
      </c>
      <c r="AA105" s="220">
        <v>77</v>
      </c>
      <c r="AB105" s="220">
        <v>79</v>
      </c>
      <c r="AC105" s="220">
        <v>68</v>
      </c>
      <c r="AD105" s="220">
        <v>74</v>
      </c>
      <c r="AE105" s="220">
        <v>78</v>
      </c>
      <c r="AF105" s="319">
        <v>77</v>
      </c>
      <c r="AG105" s="169"/>
      <c r="AH105" s="186"/>
      <c r="AI105" s="211"/>
      <c r="AJ105" s="301">
        <f t="shared" ref="AJ105:AO105" si="72">(R105-$R105)/$R105*100</f>
        <v>0</v>
      </c>
      <c r="AK105" s="388">
        <f t="shared" si="72"/>
        <v>-3.7234042553191489</v>
      </c>
      <c r="AL105" s="389">
        <f t="shared" si="72"/>
        <v>106.91489361702126</v>
      </c>
      <c r="AM105" s="388">
        <f t="shared" si="72"/>
        <v>89.893617021276597</v>
      </c>
      <c r="AN105" s="390">
        <f t="shared" si="72"/>
        <v>57.446808510638306</v>
      </c>
      <c r="AO105" s="390">
        <f t="shared" si="72"/>
        <v>140.42553191489361</v>
      </c>
      <c r="AP105" s="385"/>
      <c r="AQ105" s="385"/>
      <c r="AR105" s="385"/>
      <c r="AS105" s="304">
        <f t="shared" ref="AS105:AX105" si="73">(AA105-$AA105)</f>
        <v>0</v>
      </c>
      <c r="AT105" s="304">
        <f t="shared" si="73"/>
        <v>2</v>
      </c>
      <c r="AU105" s="303">
        <f t="shared" si="73"/>
        <v>-9</v>
      </c>
      <c r="AV105" s="304">
        <f t="shared" si="73"/>
        <v>-3</v>
      </c>
      <c r="AW105" s="384">
        <f t="shared" si="73"/>
        <v>1</v>
      </c>
      <c r="AX105" s="384">
        <f t="shared" si="73"/>
        <v>0</v>
      </c>
      <c r="AY105" s="319">
        <v>9</v>
      </c>
      <c r="AZ105" s="181">
        <f t="shared" ref="AZ105:AZ111" si="74">12/(1+0.54*MAX($E105-7,0)+0.015*MAX(H105-140,0))</f>
        <v>12</v>
      </c>
      <c r="BA105" s="182">
        <f>AY105-AZ105</f>
        <v>-3</v>
      </c>
      <c r="BB105" s="183" t="str">
        <f t="shared" ref="BB105:BB111" si="75">IF($AY105&gt;$AZ105,"S",IF(AY105&lt;AZ105,"US",""))</f>
        <v>US</v>
      </c>
      <c r="BC105" s="184" t="s">
        <v>56</v>
      </c>
      <c r="BD105" s="185"/>
    </row>
    <row r="106" spans="1:56" ht="14.75" customHeight="1" x14ac:dyDescent="0.2">
      <c r="A106" s="59">
        <v>41</v>
      </c>
      <c r="B106" s="60" t="s">
        <v>55</v>
      </c>
      <c r="C106" s="127">
        <v>36586</v>
      </c>
      <c r="D106" s="129" t="s">
        <v>34</v>
      </c>
      <c r="E106" s="62">
        <v>7.1</v>
      </c>
      <c r="F106" s="63">
        <v>120</v>
      </c>
      <c r="G106" s="69">
        <v>150</v>
      </c>
      <c r="H106" s="87">
        <v>140</v>
      </c>
      <c r="I106" s="69">
        <v>130</v>
      </c>
      <c r="J106" s="69">
        <v>148</v>
      </c>
      <c r="K106" s="69">
        <v>150</v>
      </c>
      <c r="L106" s="85">
        <v>150</v>
      </c>
      <c r="M106" s="72"/>
      <c r="N106" s="103"/>
      <c r="O106" s="63">
        <v>329</v>
      </c>
      <c r="P106" s="69">
        <v>370</v>
      </c>
      <c r="Q106" s="69">
        <v>350</v>
      </c>
      <c r="R106" s="69">
        <v>348</v>
      </c>
      <c r="S106" s="69">
        <v>358</v>
      </c>
      <c r="T106" s="69">
        <v>352</v>
      </c>
      <c r="U106" s="85">
        <v>349</v>
      </c>
      <c r="V106" s="72"/>
      <c r="W106" s="103"/>
      <c r="X106" s="92">
        <v>73</v>
      </c>
      <c r="Y106" s="93">
        <v>73</v>
      </c>
      <c r="Z106" s="93">
        <v>74</v>
      </c>
      <c r="AA106" s="93">
        <v>75</v>
      </c>
      <c r="AB106" s="93">
        <v>75</v>
      </c>
      <c r="AC106" s="93">
        <v>78</v>
      </c>
      <c r="AD106" s="93">
        <v>73</v>
      </c>
      <c r="AE106" s="95"/>
      <c r="AF106" s="111"/>
      <c r="AG106" s="169"/>
      <c r="AH106" s="186"/>
      <c r="AI106" s="186"/>
      <c r="AJ106" s="301">
        <f t="shared" ref="AJ106:AM111" si="76">(R106-$R106)/$R106*100</f>
        <v>0</v>
      </c>
      <c r="AK106" s="301">
        <f t="shared" si="76"/>
        <v>2.8735632183908044</v>
      </c>
      <c r="AL106" s="301">
        <f t="shared" si="76"/>
        <v>1.1494252873563218</v>
      </c>
      <c r="AM106" s="327">
        <f t="shared" si="76"/>
        <v>0.28735632183908044</v>
      </c>
      <c r="AN106" s="72"/>
      <c r="AO106" s="103"/>
      <c r="AP106" s="175"/>
      <c r="AQ106" s="176"/>
      <c r="AR106" s="176"/>
      <c r="AS106" s="304">
        <f t="shared" ref="AS106:AV111" si="77">(AA106-$AA106)</f>
        <v>0</v>
      </c>
      <c r="AT106" s="304">
        <f t="shared" si="77"/>
        <v>0</v>
      </c>
      <c r="AU106" s="304">
        <f t="shared" si="77"/>
        <v>3</v>
      </c>
      <c r="AV106" s="304">
        <f t="shared" si="77"/>
        <v>-2</v>
      </c>
      <c r="AW106" s="95"/>
      <c r="AX106" s="111"/>
      <c r="AY106" s="191" t="s">
        <v>57</v>
      </c>
      <c r="AZ106" s="181">
        <f t="shared" si="74"/>
        <v>11.385199240986719</v>
      </c>
      <c r="BA106" s="190"/>
      <c r="BB106" s="183" t="str">
        <f t="shared" si="75"/>
        <v>S</v>
      </c>
      <c r="BC106" s="191" t="s">
        <v>44</v>
      </c>
      <c r="BD106" s="192">
        <f>AVERAGE(BA101:BA124)</f>
        <v>-7.3966657797712332E-2</v>
      </c>
    </row>
    <row r="107" spans="1:56" ht="14.75" customHeight="1" x14ac:dyDescent="0.2">
      <c r="A107" s="59">
        <v>58</v>
      </c>
      <c r="B107" s="60" t="s">
        <v>55</v>
      </c>
      <c r="C107" s="127">
        <v>36569</v>
      </c>
      <c r="D107" s="129" t="s">
        <v>31</v>
      </c>
      <c r="E107" s="62">
        <v>10.3</v>
      </c>
      <c r="F107" s="63">
        <v>176</v>
      </c>
      <c r="G107" s="69">
        <v>170</v>
      </c>
      <c r="H107" s="87">
        <v>150</v>
      </c>
      <c r="I107" s="69">
        <v>150</v>
      </c>
      <c r="J107" s="69">
        <v>146</v>
      </c>
      <c r="K107" s="69">
        <v>150</v>
      </c>
      <c r="L107" s="85">
        <v>162</v>
      </c>
      <c r="M107" s="72"/>
      <c r="N107" s="103"/>
      <c r="O107" s="63">
        <v>532</v>
      </c>
      <c r="P107" s="69">
        <v>387</v>
      </c>
      <c r="Q107" s="69">
        <v>338</v>
      </c>
      <c r="R107" s="69">
        <v>308</v>
      </c>
      <c r="S107" s="69">
        <v>274</v>
      </c>
      <c r="T107" s="69">
        <v>244</v>
      </c>
      <c r="U107" s="85">
        <v>197</v>
      </c>
      <c r="V107" s="72"/>
      <c r="W107" s="103"/>
      <c r="X107" s="92">
        <v>42</v>
      </c>
      <c r="Y107" s="93">
        <v>62</v>
      </c>
      <c r="Z107" s="93">
        <v>66</v>
      </c>
      <c r="AA107" s="93">
        <v>66</v>
      </c>
      <c r="AB107" s="93">
        <v>68</v>
      </c>
      <c r="AC107" s="93">
        <v>80</v>
      </c>
      <c r="AD107" s="93">
        <v>67</v>
      </c>
      <c r="AE107" s="95"/>
      <c r="AF107" s="111"/>
      <c r="AG107" s="169"/>
      <c r="AH107" s="186"/>
      <c r="AI107" s="186"/>
      <c r="AJ107" s="301">
        <f t="shared" si="76"/>
        <v>0</v>
      </c>
      <c r="AK107" s="301">
        <f t="shared" si="76"/>
        <v>-11.038961038961039</v>
      </c>
      <c r="AL107" s="301">
        <f t="shared" si="76"/>
        <v>-20.779220779220779</v>
      </c>
      <c r="AM107" s="327">
        <f t="shared" si="76"/>
        <v>-36.038961038961034</v>
      </c>
      <c r="AN107" s="72"/>
      <c r="AO107" s="103"/>
      <c r="AP107" s="175"/>
      <c r="AQ107" s="176"/>
      <c r="AR107" s="176"/>
      <c r="AS107" s="304">
        <f t="shared" si="77"/>
        <v>0</v>
      </c>
      <c r="AT107" s="304">
        <f t="shared" si="77"/>
        <v>2</v>
      </c>
      <c r="AU107" s="304">
        <f t="shared" si="77"/>
        <v>14</v>
      </c>
      <c r="AV107" s="304">
        <f t="shared" si="77"/>
        <v>1</v>
      </c>
      <c r="AW107" s="391"/>
      <c r="AX107" s="392"/>
      <c r="AY107" s="191" t="s">
        <v>57</v>
      </c>
      <c r="AZ107" s="181">
        <f t="shared" si="74"/>
        <v>4.0927694406548429</v>
      </c>
      <c r="BA107" s="190"/>
      <c r="BB107" s="183" t="str">
        <f t="shared" si="75"/>
        <v>S</v>
      </c>
      <c r="BC107" s="194" t="s">
        <v>45</v>
      </c>
      <c r="BD107" s="192">
        <f>STDEV(BA101:BA124)</f>
        <v>5.5977705859244873</v>
      </c>
    </row>
    <row r="108" spans="1:56" ht="14.75" customHeight="1" x14ac:dyDescent="0.2">
      <c r="A108" s="59">
        <v>59</v>
      </c>
      <c r="B108" s="60" t="s">
        <v>55</v>
      </c>
      <c r="C108" s="127">
        <v>36596</v>
      </c>
      <c r="D108" s="129" t="s">
        <v>31</v>
      </c>
      <c r="E108" s="62">
        <v>7.6</v>
      </c>
      <c r="F108" s="63">
        <v>158</v>
      </c>
      <c r="G108" s="69">
        <v>158</v>
      </c>
      <c r="H108" s="87">
        <v>138</v>
      </c>
      <c r="I108" s="69">
        <v>150</v>
      </c>
      <c r="J108" s="69">
        <v>140</v>
      </c>
      <c r="K108" s="69">
        <v>140</v>
      </c>
      <c r="L108" s="69">
        <v>160</v>
      </c>
      <c r="M108" s="64">
        <v>130</v>
      </c>
      <c r="N108" s="124">
        <v>140</v>
      </c>
      <c r="O108" s="63">
        <v>359</v>
      </c>
      <c r="P108" s="69">
        <v>321</v>
      </c>
      <c r="Q108" s="69">
        <v>348</v>
      </c>
      <c r="R108" s="69">
        <v>309</v>
      </c>
      <c r="S108" s="69">
        <v>302</v>
      </c>
      <c r="T108" s="69">
        <v>286</v>
      </c>
      <c r="U108" s="69">
        <v>231</v>
      </c>
      <c r="V108" s="64">
        <v>221</v>
      </c>
      <c r="W108" s="124">
        <v>209</v>
      </c>
      <c r="X108" s="92">
        <v>58</v>
      </c>
      <c r="Y108" s="93">
        <v>67</v>
      </c>
      <c r="Z108" s="93">
        <v>64</v>
      </c>
      <c r="AA108" s="93">
        <v>71</v>
      </c>
      <c r="AB108" s="93">
        <v>71</v>
      </c>
      <c r="AC108" s="93">
        <v>67</v>
      </c>
      <c r="AD108" s="93">
        <v>76</v>
      </c>
      <c r="AE108" s="93">
        <v>78</v>
      </c>
      <c r="AF108" s="120">
        <v>85</v>
      </c>
      <c r="AG108" s="169"/>
      <c r="AH108" s="186"/>
      <c r="AI108" s="186"/>
      <c r="AJ108" s="301">
        <f t="shared" si="76"/>
        <v>0</v>
      </c>
      <c r="AK108" s="301">
        <f t="shared" si="76"/>
        <v>-2.2653721682847898</v>
      </c>
      <c r="AL108" s="301">
        <f t="shared" si="76"/>
        <v>-7.4433656957928811</v>
      </c>
      <c r="AM108" s="301">
        <f t="shared" si="76"/>
        <v>-25.242718446601941</v>
      </c>
      <c r="AN108" s="388">
        <f t="shared" ref="AN108:AO110" si="78">(V108-$R108)/$R108*100</f>
        <v>-28.478964401294498</v>
      </c>
      <c r="AO108" s="388">
        <f t="shared" si="78"/>
        <v>-32.362459546925564</v>
      </c>
      <c r="AP108" s="176"/>
      <c r="AQ108" s="176"/>
      <c r="AR108" s="176"/>
      <c r="AS108" s="304">
        <f t="shared" si="77"/>
        <v>0</v>
      </c>
      <c r="AT108" s="304">
        <f t="shared" si="77"/>
        <v>0</v>
      </c>
      <c r="AU108" s="304">
        <f t="shared" si="77"/>
        <v>-4</v>
      </c>
      <c r="AV108" s="304">
        <f t="shared" si="77"/>
        <v>5</v>
      </c>
      <c r="AW108" s="304">
        <f t="shared" ref="AW108:AX110" si="79">(AE108-$AA108)</f>
        <v>7</v>
      </c>
      <c r="AX108" s="304">
        <f t="shared" si="79"/>
        <v>14</v>
      </c>
      <c r="AY108" s="321" t="s">
        <v>46</v>
      </c>
      <c r="AZ108" s="181">
        <f t="shared" si="74"/>
        <v>9.0634441087613311</v>
      </c>
      <c r="BA108" s="190"/>
      <c r="BB108" s="183" t="str">
        <f t="shared" si="75"/>
        <v>S</v>
      </c>
      <c r="BC108" s="196"/>
      <c r="BD108" s="196"/>
    </row>
    <row r="109" spans="1:56" ht="14.75" customHeight="1" x14ac:dyDescent="0.2">
      <c r="A109" s="59">
        <v>63</v>
      </c>
      <c r="B109" s="60" t="s">
        <v>55</v>
      </c>
      <c r="C109" s="127">
        <v>36612</v>
      </c>
      <c r="D109" s="129" t="s">
        <v>31</v>
      </c>
      <c r="E109" s="62">
        <v>7.8</v>
      </c>
      <c r="F109" s="63">
        <v>148</v>
      </c>
      <c r="G109" s="69">
        <v>150</v>
      </c>
      <c r="H109" s="87">
        <v>148</v>
      </c>
      <c r="I109" s="69">
        <v>144</v>
      </c>
      <c r="J109" s="69">
        <v>140</v>
      </c>
      <c r="K109" s="69">
        <v>140</v>
      </c>
      <c r="L109" s="69">
        <v>142</v>
      </c>
      <c r="M109" s="69">
        <v>138</v>
      </c>
      <c r="N109" s="70">
        <v>143</v>
      </c>
      <c r="O109" s="63">
        <v>342</v>
      </c>
      <c r="P109" s="69">
        <v>392</v>
      </c>
      <c r="Q109" s="69">
        <v>419</v>
      </c>
      <c r="R109" s="69">
        <v>405</v>
      </c>
      <c r="S109" s="69">
        <v>384</v>
      </c>
      <c r="T109" s="69">
        <v>360</v>
      </c>
      <c r="U109" s="69">
        <v>298</v>
      </c>
      <c r="V109" s="69">
        <v>345</v>
      </c>
      <c r="W109" s="70">
        <v>379</v>
      </c>
      <c r="X109" s="92">
        <v>75</v>
      </c>
      <c r="Y109" s="93">
        <v>81</v>
      </c>
      <c r="Z109" s="93">
        <v>63</v>
      </c>
      <c r="AA109" s="93">
        <v>67</v>
      </c>
      <c r="AB109" s="93">
        <v>73</v>
      </c>
      <c r="AC109" s="93">
        <v>72</v>
      </c>
      <c r="AD109" s="93">
        <v>71</v>
      </c>
      <c r="AE109" s="93">
        <v>71</v>
      </c>
      <c r="AF109" s="120">
        <v>75</v>
      </c>
      <c r="AG109" s="169"/>
      <c r="AH109" s="186"/>
      <c r="AI109" s="186"/>
      <c r="AJ109" s="301">
        <f t="shared" si="76"/>
        <v>0</v>
      </c>
      <c r="AK109" s="301">
        <f t="shared" si="76"/>
        <v>-5.1851851851851851</v>
      </c>
      <c r="AL109" s="301">
        <f t="shared" si="76"/>
        <v>-11.111111111111111</v>
      </c>
      <c r="AM109" s="301">
        <f t="shared" si="76"/>
        <v>-26.41975308641975</v>
      </c>
      <c r="AN109" s="301">
        <f t="shared" si="78"/>
        <v>-14.814814814814813</v>
      </c>
      <c r="AO109" s="301">
        <f t="shared" si="78"/>
        <v>-6.4197530864197532</v>
      </c>
      <c r="AP109" s="176"/>
      <c r="AQ109" s="176"/>
      <c r="AR109" s="176"/>
      <c r="AS109" s="304">
        <f t="shared" si="77"/>
        <v>0</v>
      </c>
      <c r="AT109" s="304">
        <f t="shared" si="77"/>
        <v>6</v>
      </c>
      <c r="AU109" s="304">
        <f t="shared" si="77"/>
        <v>5</v>
      </c>
      <c r="AV109" s="304">
        <f t="shared" si="77"/>
        <v>4</v>
      </c>
      <c r="AW109" s="304">
        <f t="shared" si="79"/>
        <v>4</v>
      </c>
      <c r="AX109" s="304">
        <f t="shared" si="79"/>
        <v>8</v>
      </c>
      <c r="AY109" s="321" t="s">
        <v>46</v>
      </c>
      <c r="AZ109" s="181">
        <f t="shared" si="74"/>
        <v>7.731958762886598</v>
      </c>
      <c r="BA109" s="190"/>
      <c r="BB109" s="183" t="str">
        <f t="shared" si="75"/>
        <v>S</v>
      </c>
      <c r="BC109" s="196"/>
      <c r="BD109" s="196"/>
    </row>
    <row r="110" spans="1:56" ht="14.75" customHeight="1" x14ac:dyDescent="0.2">
      <c r="A110" s="59">
        <v>71</v>
      </c>
      <c r="B110" s="60" t="s">
        <v>55</v>
      </c>
      <c r="C110" s="127">
        <v>36621</v>
      </c>
      <c r="D110" s="129" t="s">
        <v>31</v>
      </c>
      <c r="E110" s="62">
        <v>9.8000000000000007</v>
      </c>
      <c r="F110" s="63">
        <v>148</v>
      </c>
      <c r="G110" s="69">
        <v>140</v>
      </c>
      <c r="H110" s="87">
        <v>128</v>
      </c>
      <c r="I110" s="69">
        <v>130</v>
      </c>
      <c r="J110" s="69">
        <v>130</v>
      </c>
      <c r="K110" s="69">
        <v>134</v>
      </c>
      <c r="L110" s="69">
        <v>134</v>
      </c>
      <c r="M110" s="69">
        <v>120</v>
      </c>
      <c r="N110" s="88">
        <v>150</v>
      </c>
      <c r="O110" s="63">
        <v>319</v>
      </c>
      <c r="P110" s="69">
        <v>380</v>
      </c>
      <c r="Q110" s="69">
        <v>397</v>
      </c>
      <c r="R110" s="69">
        <v>482</v>
      </c>
      <c r="S110" s="69">
        <v>420</v>
      </c>
      <c r="T110" s="69">
        <v>474</v>
      </c>
      <c r="U110" s="69">
        <v>414</v>
      </c>
      <c r="V110" s="69">
        <v>281</v>
      </c>
      <c r="W110" s="88">
        <v>253</v>
      </c>
      <c r="X110" s="92">
        <v>69</v>
      </c>
      <c r="Y110" s="93">
        <v>66</v>
      </c>
      <c r="Z110" s="93">
        <v>66</v>
      </c>
      <c r="AA110" s="93">
        <v>65</v>
      </c>
      <c r="AB110" s="93">
        <v>60</v>
      </c>
      <c r="AC110" s="93">
        <v>46</v>
      </c>
      <c r="AD110" s="93">
        <v>43</v>
      </c>
      <c r="AE110" s="93">
        <v>43</v>
      </c>
      <c r="AF110" s="120">
        <v>35</v>
      </c>
      <c r="AG110" s="169"/>
      <c r="AH110" s="186"/>
      <c r="AI110" s="186"/>
      <c r="AJ110" s="301">
        <f t="shared" si="76"/>
        <v>0</v>
      </c>
      <c r="AK110" s="301">
        <f t="shared" si="76"/>
        <v>-12.863070539419086</v>
      </c>
      <c r="AL110" s="301">
        <f t="shared" si="76"/>
        <v>-1.6597510373443984</v>
      </c>
      <c r="AM110" s="301">
        <f t="shared" si="76"/>
        <v>-14.107883817427386</v>
      </c>
      <c r="AN110" s="301">
        <f t="shared" si="78"/>
        <v>-41.701244813278009</v>
      </c>
      <c r="AO110" s="324">
        <f t="shared" si="78"/>
        <v>-47.510373443983397</v>
      </c>
      <c r="AP110" s="176"/>
      <c r="AQ110" s="176"/>
      <c r="AR110" s="176"/>
      <c r="AS110" s="304">
        <f t="shared" si="77"/>
        <v>0</v>
      </c>
      <c r="AT110" s="303">
        <f t="shared" si="77"/>
        <v>-5</v>
      </c>
      <c r="AU110" s="304">
        <f t="shared" si="77"/>
        <v>-19</v>
      </c>
      <c r="AV110" s="304">
        <f t="shared" si="77"/>
        <v>-22</v>
      </c>
      <c r="AW110" s="304">
        <f t="shared" si="79"/>
        <v>-22</v>
      </c>
      <c r="AX110" s="384">
        <f t="shared" si="79"/>
        <v>-30</v>
      </c>
      <c r="AY110" s="120">
        <v>4.5</v>
      </c>
      <c r="AZ110" s="181">
        <f t="shared" si="74"/>
        <v>4.7770700636942669</v>
      </c>
      <c r="BA110" s="182">
        <f>AY110-AZ110</f>
        <v>-0.2770700636942669</v>
      </c>
      <c r="BB110" s="183" t="str">
        <f t="shared" si="75"/>
        <v>US</v>
      </c>
      <c r="BC110" s="196"/>
      <c r="BD110" s="196"/>
    </row>
    <row r="111" spans="1:56" ht="15.75" customHeight="1" x14ac:dyDescent="0.2">
      <c r="A111" s="59">
        <v>72</v>
      </c>
      <c r="B111" s="60" t="s">
        <v>55</v>
      </c>
      <c r="C111" s="127">
        <v>36599</v>
      </c>
      <c r="D111" s="129" t="s">
        <v>31</v>
      </c>
      <c r="E111" s="62">
        <v>6.5</v>
      </c>
      <c r="F111" s="63">
        <v>142</v>
      </c>
      <c r="G111" s="69">
        <v>156</v>
      </c>
      <c r="H111" s="87">
        <v>160</v>
      </c>
      <c r="I111" s="117">
        <v>146</v>
      </c>
      <c r="J111" s="69">
        <v>106</v>
      </c>
      <c r="K111" s="69">
        <v>130</v>
      </c>
      <c r="L111" s="69">
        <v>160</v>
      </c>
      <c r="M111" s="85">
        <v>132</v>
      </c>
      <c r="N111" s="103"/>
      <c r="O111" s="63">
        <v>477</v>
      </c>
      <c r="P111" s="69">
        <v>501</v>
      </c>
      <c r="Q111" s="69">
        <v>555</v>
      </c>
      <c r="R111" s="117">
        <v>535</v>
      </c>
      <c r="S111" s="69">
        <v>567</v>
      </c>
      <c r="T111" s="69">
        <v>457</v>
      </c>
      <c r="U111" s="69">
        <v>671</v>
      </c>
      <c r="V111" s="85">
        <v>222</v>
      </c>
      <c r="W111" s="103"/>
      <c r="X111" s="92">
        <v>70</v>
      </c>
      <c r="Y111" s="93">
        <v>70</v>
      </c>
      <c r="Z111" s="93">
        <v>69</v>
      </c>
      <c r="AA111" s="93">
        <v>61</v>
      </c>
      <c r="AB111" s="93">
        <v>67</v>
      </c>
      <c r="AC111" s="93">
        <v>70</v>
      </c>
      <c r="AD111" s="93">
        <v>71</v>
      </c>
      <c r="AE111" s="93">
        <v>71</v>
      </c>
      <c r="AF111" s="111"/>
      <c r="AG111" s="169"/>
      <c r="AH111" s="186"/>
      <c r="AI111" s="186"/>
      <c r="AJ111" s="324">
        <f t="shared" si="76"/>
        <v>0</v>
      </c>
      <c r="AK111" s="301">
        <f t="shared" si="76"/>
        <v>5.9813084112149539</v>
      </c>
      <c r="AL111" s="301">
        <f t="shared" si="76"/>
        <v>-14.579439252336449</v>
      </c>
      <c r="AM111" s="301">
        <f t="shared" si="76"/>
        <v>25.420560747663551</v>
      </c>
      <c r="AN111" s="327">
        <f>(V111-$R111)/$R111*100</f>
        <v>-58.504672897196265</v>
      </c>
      <c r="AO111" s="103"/>
      <c r="AP111" s="175"/>
      <c r="AQ111" s="176"/>
      <c r="AR111" s="176"/>
      <c r="AS111" s="384">
        <f t="shared" si="77"/>
        <v>0</v>
      </c>
      <c r="AT111" s="304">
        <f t="shared" si="77"/>
        <v>6</v>
      </c>
      <c r="AU111" s="304">
        <f t="shared" si="77"/>
        <v>9</v>
      </c>
      <c r="AV111" s="304">
        <f t="shared" si="77"/>
        <v>10</v>
      </c>
      <c r="AW111" s="304">
        <f>(AE111-$AA111)</f>
        <v>10</v>
      </c>
      <c r="AX111" s="392"/>
      <c r="AY111" s="194" t="s">
        <v>42</v>
      </c>
      <c r="AZ111" s="181">
        <f t="shared" si="74"/>
        <v>9.2307692307692299</v>
      </c>
      <c r="BA111" s="190"/>
      <c r="BB111" s="183" t="str">
        <f t="shared" si="75"/>
        <v>S</v>
      </c>
      <c r="BC111" s="199"/>
      <c r="BD111" s="199"/>
    </row>
    <row r="112" spans="1:56" ht="16.75" customHeight="1" x14ac:dyDescent="0.2">
      <c r="A112" s="59">
        <v>76</v>
      </c>
      <c r="B112" s="60" t="s">
        <v>55</v>
      </c>
      <c r="C112" s="127">
        <v>36619</v>
      </c>
      <c r="D112" s="129" t="s">
        <v>31</v>
      </c>
      <c r="E112" s="62">
        <v>5.7</v>
      </c>
      <c r="F112" s="63">
        <v>118</v>
      </c>
      <c r="G112" s="69">
        <v>126</v>
      </c>
      <c r="H112" s="131">
        <v>110</v>
      </c>
      <c r="I112" s="72"/>
      <c r="J112" s="67">
        <v>146</v>
      </c>
      <c r="K112" s="69">
        <v>118</v>
      </c>
      <c r="L112" s="69">
        <v>120</v>
      </c>
      <c r="M112" s="69">
        <v>142</v>
      </c>
      <c r="N112" s="124">
        <v>138</v>
      </c>
      <c r="O112" s="63">
        <v>410</v>
      </c>
      <c r="P112" s="69">
        <v>451</v>
      </c>
      <c r="Q112" s="85">
        <v>526</v>
      </c>
      <c r="R112" s="72"/>
      <c r="S112" s="67">
        <v>472</v>
      </c>
      <c r="T112" s="69">
        <v>382</v>
      </c>
      <c r="U112" s="69">
        <v>440</v>
      </c>
      <c r="V112" s="69">
        <v>422</v>
      </c>
      <c r="W112" s="124">
        <v>544</v>
      </c>
      <c r="X112" s="92">
        <v>74</v>
      </c>
      <c r="Y112" s="93">
        <v>68</v>
      </c>
      <c r="Z112" s="93">
        <v>63</v>
      </c>
      <c r="AA112" s="95"/>
      <c r="AB112" s="93">
        <v>73</v>
      </c>
      <c r="AC112" s="93">
        <v>77</v>
      </c>
      <c r="AD112" s="93">
        <v>73</v>
      </c>
      <c r="AE112" s="93">
        <v>59</v>
      </c>
      <c r="AF112" s="120">
        <v>59</v>
      </c>
      <c r="AG112" s="169"/>
      <c r="AH112" s="186"/>
      <c r="AI112" s="228"/>
      <c r="AJ112" s="72"/>
      <c r="AK112" s="393" t="e">
        <f>(S112-$R112)/$R112*100</f>
        <v>#DIV/0!</v>
      </c>
      <c r="AL112" s="299" t="e">
        <f>(T112-$R112)/$R112*100</f>
        <v>#DIV/0!</v>
      </c>
      <c r="AM112" s="299" t="e">
        <f>(U112-$R112)/$R112*100</f>
        <v>#DIV/0!</v>
      </c>
      <c r="AN112" s="299" t="e">
        <f>(V112-$R112)/$R112*100</f>
        <v>#DIV/0!</v>
      </c>
      <c r="AO112" s="394" t="e">
        <f>(W112-$R112)/$R112*100</f>
        <v>#DIV/0!</v>
      </c>
      <c r="AP112" s="176"/>
      <c r="AQ112" s="176"/>
      <c r="AR112" s="176"/>
      <c r="AS112" s="95"/>
      <c r="AT112" s="395"/>
      <c r="AU112" s="395"/>
      <c r="AV112" s="395"/>
      <c r="AW112" s="395"/>
      <c r="AX112" s="395"/>
      <c r="AY112" s="111"/>
      <c r="AZ112" s="209"/>
      <c r="BA112" s="209"/>
      <c r="BB112" s="210"/>
      <c r="BC112" s="57" t="s">
        <v>47</v>
      </c>
      <c r="BD112" s="58"/>
    </row>
    <row r="113" spans="1:56" ht="16.75" customHeight="1" x14ac:dyDescent="0.2">
      <c r="A113" s="59">
        <v>78</v>
      </c>
      <c r="B113" s="60" t="s">
        <v>55</v>
      </c>
      <c r="C113" s="127">
        <v>36597</v>
      </c>
      <c r="D113" s="129" t="s">
        <v>34</v>
      </c>
      <c r="E113" s="62">
        <v>6.6</v>
      </c>
      <c r="F113" s="63">
        <v>122</v>
      </c>
      <c r="G113" s="69">
        <v>120</v>
      </c>
      <c r="H113" s="69">
        <v>120</v>
      </c>
      <c r="I113" s="123">
        <v>120</v>
      </c>
      <c r="J113" s="69">
        <v>120</v>
      </c>
      <c r="K113" s="117">
        <v>120</v>
      </c>
      <c r="L113" s="117">
        <v>120</v>
      </c>
      <c r="M113" s="117">
        <v>124</v>
      </c>
      <c r="N113" s="88">
        <v>135</v>
      </c>
      <c r="O113" s="63">
        <v>296</v>
      </c>
      <c r="P113" s="69">
        <v>280</v>
      </c>
      <c r="Q113" s="69">
        <v>286</v>
      </c>
      <c r="R113" s="64">
        <v>248</v>
      </c>
      <c r="S113" s="69">
        <v>259</v>
      </c>
      <c r="T113" s="117">
        <v>236</v>
      </c>
      <c r="U113" s="117">
        <v>234</v>
      </c>
      <c r="V113" s="117">
        <v>225</v>
      </c>
      <c r="W113" s="88">
        <v>227</v>
      </c>
      <c r="X113" s="92">
        <v>72</v>
      </c>
      <c r="Y113" s="93">
        <v>78</v>
      </c>
      <c r="Z113" s="93">
        <v>72</v>
      </c>
      <c r="AA113" s="93">
        <v>68</v>
      </c>
      <c r="AB113" s="93">
        <v>71</v>
      </c>
      <c r="AC113" s="93">
        <v>75</v>
      </c>
      <c r="AD113" s="93">
        <v>79</v>
      </c>
      <c r="AE113" s="93">
        <v>71</v>
      </c>
      <c r="AF113" s="120">
        <v>78</v>
      </c>
      <c r="AG113" s="169"/>
      <c r="AH113" s="186"/>
      <c r="AI113" s="186"/>
      <c r="AJ113" s="396"/>
      <c r="AK113" s="397">
        <f>(S113-$S113)/$S113*100</f>
        <v>0</v>
      </c>
      <c r="AL113" s="398">
        <f>(T113-$S113)/$S113*100</f>
        <v>-8.8803088803088812</v>
      </c>
      <c r="AM113" s="398">
        <f>(U113-$S113)/$S113*100</f>
        <v>-9.6525096525096519</v>
      </c>
      <c r="AN113" s="398">
        <f>(V113-$S113)/$S113*100</f>
        <v>-13.127413127413126</v>
      </c>
      <c r="AO113" s="398">
        <f>(W113-$S113)/$S113*100</f>
        <v>-12.355212355212355</v>
      </c>
      <c r="AP113" s="176"/>
      <c r="AQ113" s="176"/>
      <c r="AR113" s="176"/>
      <c r="AS113" s="399"/>
      <c r="AT113" s="391"/>
      <c r="AU113" s="95"/>
      <c r="AV113" s="95"/>
      <c r="AW113" s="95"/>
      <c r="AX113" s="111"/>
      <c r="AY113" s="209"/>
      <c r="AZ113" s="209"/>
      <c r="BA113" s="209"/>
      <c r="BB113" s="210"/>
      <c r="BC113" s="57" t="s">
        <v>58</v>
      </c>
      <c r="BD113" s="58"/>
    </row>
    <row r="114" spans="1:56" ht="16.75" customHeight="1" x14ac:dyDescent="0.2">
      <c r="A114" s="59">
        <v>85</v>
      </c>
      <c r="B114" s="60" t="s">
        <v>55</v>
      </c>
      <c r="C114" s="127">
        <v>36626</v>
      </c>
      <c r="D114" s="129" t="s">
        <v>34</v>
      </c>
      <c r="E114" s="62">
        <v>6.4</v>
      </c>
      <c r="F114" s="63">
        <v>136</v>
      </c>
      <c r="G114" s="117">
        <v>140</v>
      </c>
      <c r="H114" s="118">
        <v>150</v>
      </c>
      <c r="I114" s="117">
        <v>150</v>
      </c>
      <c r="J114" s="85">
        <v>160</v>
      </c>
      <c r="K114" s="72"/>
      <c r="L114" s="72"/>
      <c r="M114" s="72"/>
      <c r="N114" s="103"/>
      <c r="O114" s="63">
        <v>325</v>
      </c>
      <c r="P114" s="117">
        <v>336</v>
      </c>
      <c r="Q114" s="117">
        <v>364</v>
      </c>
      <c r="R114" s="117">
        <v>340</v>
      </c>
      <c r="S114" s="85">
        <v>283</v>
      </c>
      <c r="T114" s="72"/>
      <c r="U114" s="72"/>
      <c r="V114" s="72"/>
      <c r="W114" s="103"/>
      <c r="X114" s="92">
        <v>56</v>
      </c>
      <c r="Y114" s="93">
        <v>49</v>
      </c>
      <c r="Z114" s="93">
        <v>46</v>
      </c>
      <c r="AA114" s="93">
        <v>42</v>
      </c>
      <c r="AB114" s="93">
        <v>45</v>
      </c>
      <c r="AC114" s="95"/>
      <c r="AD114" s="95"/>
      <c r="AE114" s="95"/>
      <c r="AF114" s="111"/>
      <c r="AG114" s="169"/>
      <c r="AH114" s="198"/>
      <c r="AI114" s="198"/>
      <c r="AJ114" s="324">
        <f>(R114-$R114)/$R114*100</f>
        <v>0</v>
      </c>
      <c r="AK114" s="342">
        <f>(S114-$R114)/$R114*100</f>
        <v>-16.764705882352938</v>
      </c>
      <c r="AL114" s="72"/>
      <c r="AM114" s="72"/>
      <c r="AN114" s="72"/>
      <c r="AO114" s="103"/>
      <c r="AP114" s="175"/>
      <c r="AQ114" s="176"/>
      <c r="AR114" s="176"/>
      <c r="AS114" s="384">
        <f>(AA114-$AA114)</f>
        <v>0</v>
      </c>
      <c r="AT114" s="384">
        <f>(AB114-$AA114)</f>
        <v>3</v>
      </c>
      <c r="AU114" s="95"/>
      <c r="AV114" s="95"/>
      <c r="AW114" s="95"/>
      <c r="AX114" s="111"/>
      <c r="AY114" s="209"/>
      <c r="AZ114" s="209"/>
      <c r="BA114" s="209"/>
      <c r="BB114" s="210"/>
      <c r="BC114" s="57" t="s">
        <v>59</v>
      </c>
      <c r="BD114" s="58"/>
    </row>
    <row r="115" spans="1:56" ht="15.75" customHeight="1" x14ac:dyDescent="0.2">
      <c r="A115" s="59">
        <v>86</v>
      </c>
      <c r="B115" s="60" t="s">
        <v>55</v>
      </c>
      <c r="C115" s="127">
        <v>36575</v>
      </c>
      <c r="D115" s="129" t="s">
        <v>34</v>
      </c>
      <c r="E115" s="62">
        <v>6.9</v>
      </c>
      <c r="F115" s="347">
        <v>128</v>
      </c>
      <c r="G115" s="72"/>
      <c r="H115" s="72"/>
      <c r="I115" s="72"/>
      <c r="J115" s="67">
        <v>127</v>
      </c>
      <c r="K115" s="64">
        <v>129</v>
      </c>
      <c r="L115" s="64">
        <v>115</v>
      </c>
      <c r="M115" s="64">
        <v>151</v>
      </c>
      <c r="N115" s="124">
        <v>132</v>
      </c>
      <c r="O115" s="121">
        <v>431</v>
      </c>
      <c r="P115" s="72"/>
      <c r="Q115" s="72"/>
      <c r="R115" s="72"/>
      <c r="S115" s="67">
        <v>370</v>
      </c>
      <c r="T115" s="64">
        <v>263</v>
      </c>
      <c r="U115" s="64">
        <v>318</v>
      </c>
      <c r="V115" s="64">
        <v>326</v>
      </c>
      <c r="W115" s="124">
        <v>323</v>
      </c>
      <c r="X115" s="92">
        <v>58</v>
      </c>
      <c r="Y115" s="95"/>
      <c r="Z115" s="95"/>
      <c r="AA115" s="95"/>
      <c r="AB115" s="93">
        <v>73</v>
      </c>
      <c r="AC115" s="93">
        <v>76</v>
      </c>
      <c r="AD115" s="93">
        <v>74</v>
      </c>
      <c r="AE115" s="93">
        <v>64</v>
      </c>
      <c r="AF115" s="120">
        <v>27</v>
      </c>
      <c r="AG115" s="348"/>
      <c r="AH115" s="72"/>
      <c r="AI115" s="72"/>
      <c r="AJ115" s="246"/>
      <c r="AK115" s="400"/>
      <c r="AL115" s="396"/>
      <c r="AM115" s="396"/>
      <c r="AN115" s="396"/>
      <c r="AO115" s="401"/>
      <c r="AP115" s="175"/>
      <c r="AQ115" s="95"/>
      <c r="AR115" s="95"/>
      <c r="AS115" s="391"/>
      <c r="AT115" s="399"/>
      <c r="AU115" s="399"/>
      <c r="AV115" s="399"/>
      <c r="AW115" s="399"/>
      <c r="AX115" s="402"/>
      <c r="AY115" s="209"/>
      <c r="AZ115" s="209"/>
      <c r="BA115" s="209"/>
      <c r="BB115" s="209"/>
      <c r="BC115" s="168" t="s">
        <v>47</v>
      </c>
      <c r="BD115" s="110"/>
    </row>
    <row r="116" spans="1:56" ht="14.75" customHeight="1" x14ac:dyDescent="0.2">
      <c r="A116" s="59">
        <v>106</v>
      </c>
      <c r="B116" s="60" t="s">
        <v>55</v>
      </c>
      <c r="C116" s="127">
        <v>36613</v>
      </c>
      <c r="D116" s="129" t="s">
        <v>34</v>
      </c>
      <c r="E116" s="62">
        <v>7.1</v>
      </c>
      <c r="F116" s="63">
        <v>140</v>
      </c>
      <c r="G116" s="89">
        <v>122</v>
      </c>
      <c r="H116" s="123">
        <v>118</v>
      </c>
      <c r="I116" s="64">
        <v>180</v>
      </c>
      <c r="J116" s="69">
        <v>160</v>
      </c>
      <c r="K116" s="69">
        <v>115</v>
      </c>
      <c r="L116" s="69">
        <v>144</v>
      </c>
      <c r="M116" s="69">
        <v>122</v>
      </c>
      <c r="N116" s="88">
        <v>152</v>
      </c>
      <c r="O116" s="63">
        <v>399</v>
      </c>
      <c r="P116" s="64">
        <v>297</v>
      </c>
      <c r="Q116" s="64">
        <v>349</v>
      </c>
      <c r="R116" s="64">
        <v>296</v>
      </c>
      <c r="S116" s="69">
        <v>306</v>
      </c>
      <c r="T116" s="69">
        <v>374</v>
      </c>
      <c r="U116" s="69">
        <v>279</v>
      </c>
      <c r="V116" s="117">
        <v>296</v>
      </c>
      <c r="W116" s="88">
        <v>258</v>
      </c>
      <c r="X116" s="92">
        <v>58</v>
      </c>
      <c r="Y116" s="93">
        <v>59</v>
      </c>
      <c r="Z116" s="93">
        <v>54</v>
      </c>
      <c r="AA116" s="93">
        <v>53</v>
      </c>
      <c r="AB116" s="93">
        <v>52</v>
      </c>
      <c r="AC116" s="93">
        <v>47</v>
      </c>
      <c r="AD116" s="93">
        <v>69</v>
      </c>
      <c r="AE116" s="93">
        <v>69</v>
      </c>
      <c r="AF116" s="120">
        <v>70</v>
      </c>
      <c r="AG116" s="169"/>
      <c r="AH116" s="211"/>
      <c r="AI116" s="211"/>
      <c r="AJ116" s="301">
        <f t="shared" ref="AJ116:AO116" si="80">(R116-$R116)/$R116*100</f>
        <v>0</v>
      </c>
      <c r="AK116" s="301">
        <f t="shared" si="80"/>
        <v>3.3783783783783785</v>
      </c>
      <c r="AL116" s="300">
        <f t="shared" si="80"/>
        <v>26.351351351351347</v>
      </c>
      <c r="AM116" s="301">
        <f t="shared" si="80"/>
        <v>-5.7432432432432439</v>
      </c>
      <c r="AN116" s="324">
        <f t="shared" si="80"/>
        <v>0</v>
      </c>
      <c r="AO116" s="324">
        <f t="shared" si="80"/>
        <v>-12.837837837837837</v>
      </c>
      <c r="AP116" s="176"/>
      <c r="AQ116" s="176"/>
      <c r="AR116" s="176"/>
      <c r="AS116" s="304">
        <f t="shared" ref="AS116:AX116" si="81">(AA116-$AA116)</f>
        <v>0</v>
      </c>
      <c r="AT116" s="304">
        <f t="shared" si="81"/>
        <v>-1</v>
      </c>
      <c r="AU116" s="303">
        <f t="shared" si="81"/>
        <v>-6</v>
      </c>
      <c r="AV116" s="304">
        <f t="shared" si="81"/>
        <v>16</v>
      </c>
      <c r="AW116" s="384">
        <f t="shared" si="81"/>
        <v>16</v>
      </c>
      <c r="AX116" s="384">
        <f t="shared" si="81"/>
        <v>17</v>
      </c>
      <c r="AY116" s="120">
        <v>9</v>
      </c>
      <c r="AZ116" s="181">
        <f t="shared" ref="AZ116:AZ123" si="82">12/(1+0.54*MAX($E116-7,0)+0.015*MAX(H116-140,0))</f>
        <v>11.385199240986719</v>
      </c>
      <c r="BA116" s="182">
        <f>AY116-AZ116</f>
        <v>-2.3851992409867186</v>
      </c>
      <c r="BB116" s="183" t="str">
        <f t="shared" ref="BB116:BB123" si="83">IF($AY116&gt;$AZ116,"S",IF(AY116&lt;AZ116,"US",""))</f>
        <v>US</v>
      </c>
      <c r="BC116" s="185"/>
      <c r="BD116" s="185"/>
    </row>
    <row r="117" spans="1:56" ht="14.75" customHeight="1" x14ac:dyDescent="0.2">
      <c r="A117" s="59">
        <v>109</v>
      </c>
      <c r="B117" s="60" t="s">
        <v>55</v>
      </c>
      <c r="C117" s="127">
        <v>36626</v>
      </c>
      <c r="D117" s="129" t="s">
        <v>34</v>
      </c>
      <c r="E117" s="62">
        <v>5.0999999999999996</v>
      </c>
      <c r="F117" s="121">
        <v>161</v>
      </c>
      <c r="G117" s="72"/>
      <c r="H117" s="218">
        <v>173</v>
      </c>
      <c r="I117" s="69">
        <v>168</v>
      </c>
      <c r="J117" s="69">
        <v>143</v>
      </c>
      <c r="K117" s="69">
        <v>200</v>
      </c>
      <c r="L117" s="69">
        <v>175</v>
      </c>
      <c r="M117" s="65">
        <v>168</v>
      </c>
      <c r="N117" s="103"/>
      <c r="O117" s="63">
        <v>275</v>
      </c>
      <c r="P117" s="69">
        <v>194</v>
      </c>
      <c r="Q117" s="69">
        <v>261</v>
      </c>
      <c r="R117" s="69">
        <v>276</v>
      </c>
      <c r="S117" s="69">
        <v>250</v>
      </c>
      <c r="T117" s="69">
        <v>228</v>
      </c>
      <c r="U117" s="85">
        <v>166</v>
      </c>
      <c r="V117" s="72"/>
      <c r="W117" s="103"/>
      <c r="X117" s="92">
        <v>48</v>
      </c>
      <c r="Y117" s="93">
        <v>57</v>
      </c>
      <c r="Z117" s="93">
        <v>44</v>
      </c>
      <c r="AA117" s="93">
        <v>43</v>
      </c>
      <c r="AB117" s="93">
        <v>53</v>
      </c>
      <c r="AC117" s="93">
        <v>54</v>
      </c>
      <c r="AD117" s="93">
        <v>49</v>
      </c>
      <c r="AE117" s="95"/>
      <c r="AF117" s="111"/>
      <c r="AG117" s="169"/>
      <c r="AH117" s="186"/>
      <c r="AI117" s="186"/>
      <c r="AJ117" s="301">
        <f t="shared" ref="AJ117:AM118" si="84">(R117-$R117)/$R117*100</f>
        <v>0</v>
      </c>
      <c r="AK117" s="301">
        <f t="shared" si="84"/>
        <v>-9.4202898550724647</v>
      </c>
      <c r="AL117" s="301">
        <f t="shared" si="84"/>
        <v>-17.391304347826086</v>
      </c>
      <c r="AM117" s="327">
        <f t="shared" si="84"/>
        <v>-39.855072463768117</v>
      </c>
      <c r="AN117" s="72"/>
      <c r="AO117" s="103"/>
      <c r="AP117" s="175"/>
      <c r="AQ117" s="176"/>
      <c r="AR117" s="176"/>
      <c r="AS117" s="304">
        <f t="shared" ref="AS117:AV118" si="85">(AA117-$AA117)</f>
        <v>0</v>
      </c>
      <c r="AT117" s="304">
        <f t="shared" si="85"/>
        <v>10</v>
      </c>
      <c r="AU117" s="304">
        <f t="shared" si="85"/>
        <v>11</v>
      </c>
      <c r="AV117" s="304">
        <f t="shared" si="85"/>
        <v>6</v>
      </c>
      <c r="AW117" s="391"/>
      <c r="AX117" s="392"/>
      <c r="AY117" s="194" t="s">
        <v>57</v>
      </c>
      <c r="AZ117" s="181">
        <f t="shared" si="82"/>
        <v>8.0267558528428093</v>
      </c>
      <c r="BA117" s="190"/>
      <c r="BB117" s="183" t="str">
        <f t="shared" si="83"/>
        <v>S</v>
      </c>
      <c r="BC117" s="196"/>
      <c r="BD117" s="196"/>
    </row>
    <row r="118" spans="1:56" ht="14.75" customHeight="1" x14ac:dyDescent="0.2">
      <c r="A118" s="59">
        <v>111</v>
      </c>
      <c r="B118" s="60" t="s">
        <v>55</v>
      </c>
      <c r="C118" s="127">
        <v>36600</v>
      </c>
      <c r="D118" s="129" t="s">
        <v>31</v>
      </c>
      <c r="E118" s="62">
        <v>7.2</v>
      </c>
      <c r="F118" s="63">
        <v>173</v>
      </c>
      <c r="G118" s="64">
        <v>175</v>
      </c>
      <c r="H118" s="87">
        <v>180</v>
      </c>
      <c r="I118" s="69">
        <v>160</v>
      </c>
      <c r="J118" s="69">
        <v>120</v>
      </c>
      <c r="K118" s="117">
        <v>140</v>
      </c>
      <c r="L118" s="85">
        <v>140</v>
      </c>
      <c r="M118" s="72"/>
      <c r="N118" s="252">
        <v>145</v>
      </c>
      <c r="O118" s="63">
        <v>462</v>
      </c>
      <c r="P118" s="69">
        <v>266</v>
      </c>
      <c r="Q118" s="69">
        <v>389</v>
      </c>
      <c r="R118" s="69">
        <v>334</v>
      </c>
      <c r="S118" s="69">
        <v>350</v>
      </c>
      <c r="T118" s="117">
        <v>517</v>
      </c>
      <c r="U118" s="69">
        <v>335</v>
      </c>
      <c r="V118" s="89">
        <v>271</v>
      </c>
      <c r="W118" s="119">
        <v>258</v>
      </c>
      <c r="X118" s="92">
        <v>57</v>
      </c>
      <c r="Y118" s="93">
        <v>56</v>
      </c>
      <c r="Z118" s="93">
        <v>57</v>
      </c>
      <c r="AA118" s="93">
        <v>53</v>
      </c>
      <c r="AB118" s="93">
        <v>55</v>
      </c>
      <c r="AC118" s="93">
        <v>57</v>
      </c>
      <c r="AD118" s="93">
        <v>56</v>
      </c>
      <c r="AE118" s="93">
        <v>62</v>
      </c>
      <c r="AF118" s="120">
        <v>53</v>
      </c>
      <c r="AG118" s="169"/>
      <c r="AH118" s="186"/>
      <c r="AI118" s="186"/>
      <c r="AJ118" s="301">
        <f t="shared" si="84"/>
        <v>0</v>
      </c>
      <c r="AK118" s="301">
        <f t="shared" si="84"/>
        <v>4.7904191616766472</v>
      </c>
      <c r="AL118" s="403">
        <f t="shared" si="84"/>
        <v>54.790419161676652</v>
      </c>
      <c r="AM118" s="299">
        <f t="shared" si="84"/>
        <v>0.29940119760479045</v>
      </c>
      <c r="AN118" s="390">
        <f>(V118-$R118)/$R118*100</f>
        <v>-18.862275449101794</v>
      </c>
      <c r="AO118" s="390">
        <f>(W118-$R118)/$R118*100</f>
        <v>-22.754491017964071</v>
      </c>
      <c r="AP118" s="176"/>
      <c r="AQ118" s="176"/>
      <c r="AR118" s="176"/>
      <c r="AS118" s="304">
        <f t="shared" si="85"/>
        <v>0</v>
      </c>
      <c r="AT118" s="304">
        <f t="shared" si="85"/>
        <v>2</v>
      </c>
      <c r="AU118" s="384">
        <f t="shared" si="85"/>
        <v>4</v>
      </c>
      <c r="AV118" s="304">
        <f t="shared" si="85"/>
        <v>3</v>
      </c>
      <c r="AW118" s="384">
        <f>(AE118-$AA118)</f>
        <v>9</v>
      </c>
      <c r="AX118" s="384">
        <f>(AF118-$AA118)</f>
        <v>0</v>
      </c>
      <c r="AY118" s="120">
        <v>9</v>
      </c>
      <c r="AZ118" s="181">
        <f t="shared" si="82"/>
        <v>7.0257611241217788</v>
      </c>
      <c r="BA118" s="182">
        <f>AY118-AZ118</f>
        <v>1.9742388758782212</v>
      </c>
      <c r="BB118" s="183" t="str">
        <f t="shared" si="83"/>
        <v>S</v>
      </c>
      <c r="BC118" s="196"/>
      <c r="BD118" s="196"/>
    </row>
    <row r="119" spans="1:56" ht="14.75" customHeight="1" x14ac:dyDescent="0.2">
      <c r="A119" s="59">
        <v>112</v>
      </c>
      <c r="B119" s="60" t="s">
        <v>55</v>
      </c>
      <c r="C119" s="127">
        <v>36604</v>
      </c>
      <c r="D119" s="129" t="s">
        <v>31</v>
      </c>
      <c r="E119" s="62">
        <v>6</v>
      </c>
      <c r="F119" s="404">
        <v>151</v>
      </c>
      <c r="G119" s="69">
        <v>141</v>
      </c>
      <c r="H119" s="87">
        <v>151</v>
      </c>
      <c r="I119" s="69">
        <v>156</v>
      </c>
      <c r="J119" s="85">
        <v>155</v>
      </c>
      <c r="K119" s="72"/>
      <c r="L119" s="295">
        <v>172</v>
      </c>
      <c r="M119" s="72"/>
      <c r="N119" s="103"/>
      <c r="O119" s="63">
        <v>286</v>
      </c>
      <c r="P119" s="69">
        <v>219</v>
      </c>
      <c r="Q119" s="69">
        <v>287</v>
      </c>
      <c r="R119" s="69">
        <v>270</v>
      </c>
      <c r="S119" s="85">
        <v>315</v>
      </c>
      <c r="T119" s="72"/>
      <c r="U119" s="295">
        <v>315</v>
      </c>
      <c r="V119" s="72"/>
      <c r="W119" s="103"/>
      <c r="X119" s="92">
        <v>75</v>
      </c>
      <c r="Y119" s="93">
        <v>76</v>
      </c>
      <c r="Z119" s="93">
        <v>59</v>
      </c>
      <c r="AA119" s="93">
        <v>73</v>
      </c>
      <c r="AB119" s="93">
        <v>67</v>
      </c>
      <c r="AC119" s="95"/>
      <c r="AD119" s="93">
        <v>70</v>
      </c>
      <c r="AE119" s="95"/>
      <c r="AF119" s="111"/>
      <c r="AG119" s="169"/>
      <c r="AH119" s="186"/>
      <c r="AI119" s="186"/>
      <c r="AJ119" s="301">
        <f t="shared" ref="AJ119:AK123" si="86">(R119-$R119)/$R119*100</f>
        <v>0</v>
      </c>
      <c r="AK119" s="405">
        <f t="shared" si="86"/>
        <v>16.666666666666664</v>
      </c>
      <c r="AL119" s="72"/>
      <c r="AM119" s="406"/>
      <c r="AN119" s="72"/>
      <c r="AO119" s="103"/>
      <c r="AP119" s="175"/>
      <c r="AQ119" s="176"/>
      <c r="AR119" s="176"/>
      <c r="AS119" s="304">
        <f t="shared" ref="AS119:AT123" si="87">(AA119-$AA119)</f>
        <v>0</v>
      </c>
      <c r="AT119" s="303">
        <f t="shared" si="87"/>
        <v>-6</v>
      </c>
      <c r="AU119" s="391"/>
      <c r="AV119" s="304">
        <f>(AD119-$AA119)</f>
        <v>-3</v>
      </c>
      <c r="AW119" s="391"/>
      <c r="AX119" s="392"/>
      <c r="AY119" s="192">
        <v>4.5</v>
      </c>
      <c r="AZ119" s="181">
        <f t="shared" si="82"/>
        <v>10.300429184549357</v>
      </c>
      <c r="BA119" s="182">
        <f>AY119-AZ119</f>
        <v>-5.8004291845493565</v>
      </c>
      <c r="BB119" s="183" t="str">
        <f t="shared" si="83"/>
        <v>US</v>
      </c>
      <c r="BC119" s="196"/>
      <c r="BD119" s="196"/>
    </row>
    <row r="120" spans="1:56" ht="14.75" customHeight="1" x14ac:dyDescent="0.2">
      <c r="A120" s="59">
        <v>114</v>
      </c>
      <c r="B120" s="60" t="s">
        <v>55</v>
      </c>
      <c r="C120" s="127">
        <v>36593</v>
      </c>
      <c r="D120" s="129" t="s">
        <v>34</v>
      </c>
      <c r="E120" s="62">
        <v>7.3</v>
      </c>
      <c r="F120" s="407"/>
      <c r="G120" s="67">
        <v>120</v>
      </c>
      <c r="H120" s="87">
        <v>110</v>
      </c>
      <c r="I120" s="69">
        <v>130</v>
      </c>
      <c r="J120" s="69">
        <v>120</v>
      </c>
      <c r="K120" s="64">
        <v>140</v>
      </c>
      <c r="L120" s="69">
        <v>150</v>
      </c>
      <c r="M120" s="89">
        <v>128</v>
      </c>
      <c r="N120" s="124">
        <v>120</v>
      </c>
      <c r="O120" s="63">
        <v>306</v>
      </c>
      <c r="P120" s="69">
        <v>308</v>
      </c>
      <c r="Q120" s="69">
        <v>293</v>
      </c>
      <c r="R120" s="69">
        <v>290</v>
      </c>
      <c r="S120" s="69">
        <v>284</v>
      </c>
      <c r="T120" s="64">
        <v>286</v>
      </c>
      <c r="U120" s="69">
        <v>276</v>
      </c>
      <c r="V120" s="89">
        <v>247</v>
      </c>
      <c r="W120" s="124">
        <v>230</v>
      </c>
      <c r="X120" s="92">
        <v>72</v>
      </c>
      <c r="Y120" s="93">
        <v>81</v>
      </c>
      <c r="Z120" s="93">
        <v>72</v>
      </c>
      <c r="AA120" s="93">
        <v>69</v>
      </c>
      <c r="AB120" s="93">
        <v>73</v>
      </c>
      <c r="AC120" s="93">
        <v>68</v>
      </c>
      <c r="AD120" s="93">
        <v>71</v>
      </c>
      <c r="AE120" s="93">
        <v>75</v>
      </c>
      <c r="AF120" s="120">
        <v>72</v>
      </c>
      <c r="AG120" s="169"/>
      <c r="AH120" s="186"/>
      <c r="AI120" s="186"/>
      <c r="AJ120" s="301">
        <f t="shared" si="86"/>
        <v>0</v>
      </c>
      <c r="AK120" s="301">
        <f t="shared" si="86"/>
        <v>-2.0689655172413794</v>
      </c>
      <c r="AL120" s="388">
        <f>(T120-$R120)/$R120*100</f>
        <v>-1.3793103448275863</v>
      </c>
      <c r="AM120" s="301">
        <f>(U120-$R120)/$R120*100</f>
        <v>-4.8275862068965516</v>
      </c>
      <c r="AN120" s="390">
        <f>(V120-$R120)/$R120*100</f>
        <v>-14.827586206896552</v>
      </c>
      <c r="AO120" s="394">
        <f>(W120-$R120)/$R120*100</f>
        <v>-20.689655172413794</v>
      </c>
      <c r="AP120" s="176"/>
      <c r="AQ120" s="176"/>
      <c r="AR120" s="176"/>
      <c r="AS120" s="304">
        <f t="shared" si="87"/>
        <v>0</v>
      </c>
      <c r="AT120" s="304">
        <f t="shared" si="87"/>
        <v>4</v>
      </c>
      <c r="AU120" s="304">
        <f>(AC120-$AA120)</f>
        <v>-1</v>
      </c>
      <c r="AV120" s="304">
        <f>(AD120-$AA120)</f>
        <v>2</v>
      </c>
      <c r="AW120" s="384">
        <f>(AE120-$AA120)</f>
        <v>6</v>
      </c>
      <c r="AX120" s="384">
        <f>(AF120-$AA120)</f>
        <v>3</v>
      </c>
      <c r="AY120" s="321" t="s">
        <v>46</v>
      </c>
      <c r="AZ120" s="181">
        <f t="shared" si="82"/>
        <v>10.327022375215147</v>
      </c>
      <c r="BA120" s="190"/>
      <c r="BB120" s="183" t="str">
        <f t="shared" si="83"/>
        <v>S</v>
      </c>
      <c r="BC120" s="196"/>
      <c r="BD120" s="196"/>
    </row>
    <row r="121" spans="1:56" ht="14.75" customHeight="1" x14ac:dyDescent="0.2">
      <c r="A121" s="59">
        <v>132</v>
      </c>
      <c r="B121" s="60" t="s">
        <v>55</v>
      </c>
      <c r="C121" s="127">
        <v>36632</v>
      </c>
      <c r="D121" s="129" t="s">
        <v>34</v>
      </c>
      <c r="E121" s="62">
        <v>8.6</v>
      </c>
      <c r="F121" s="408">
        <v>106</v>
      </c>
      <c r="G121" s="69">
        <v>128</v>
      </c>
      <c r="H121" s="87">
        <v>120</v>
      </c>
      <c r="I121" s="69">
        <v>128</v>
      </c>
      <c r="J121" s="69">
        <v>106</v>
      </c>
      <c r="K121" s="69">
        <v>106</v>
      </c>
      <c r="L121" s="85">
        <v>100</v>
      </c>
      <c r="M121" s="72"/>
      <c r="N121" s="409">
        <v>100</v>
      </c>
      <c r="O121" s="63">
        <v>443</v>
      </c>
      <c r="P121" s="69">
        <v>337</v>
      </c>
      <c r="Q121" s="69">
        <v>294</v>
      </c>
      <c r="R121" s="69">
        <v>266</v>
      </c>
      <c r="S121" s="69">
        <v>243</v>
      </c>
      <c r="T121" s="69">
        <v>258</v>
      </c>
      <c r="U121" s="85">
        <v>255</v>
      </c>
      <c r="V121" s="72"/>
      <c r="W121" s="409">
        <v>274</v>
      </c>
      <c r="X121" s="92">
        <v>63</v>
      </c>
      <c r="Y121" s="93">
        <v>66</v>
      </c>
      <c r="Z121" s="93">
        <v>63</v>
      </c>
      <c r="AA121" s="93">
        <v>71</v>
      </c>
      <c r="AB121" s="93">
        <v>70</v>
      </c>
      <c r="AC121" s="93">
        <v>68</v>
      </c>
      <c r="AD121" s="93">
        <v>66</v>
      </c>
      <c r="AE121" s="95"/>
      <c r="AF121" s="120">
        <v>74</v>
      </c>
      <c r="AG121" s="169"/>
      <c r="AH121" s="186"/>
      <c r="AI121" s="186"/>
      <c r="AJ121" s="301">
        <f t="shared" si="86"/>
        <v>0</v>
      </c>
      <c r="AK121" s="301">
        <f t="shared" si="86"/>
        <v>-8.6466165413533833</v>
      </c>
      <c r="AL121" s="301">
        <f t="shared" ref="AL121:AM123" si="88">(T121-$R121)/$R121*100</f>
        <v>-3.007518796992481</v>
      </c>
      <c r="AM121" s="327">
        <f t="shared" si="88"/>
        <v>-4.1353383458646613</v>
      </c>
      <c r="AN121" s="72"/>
      <c r="AO121" s="410"/>
      <c r="AP121" s="175"/>
      <c r="AQ121" s="176"/>
      <c r="AR121" s="176"/>
      <c r="AS121" s="304">
        <f t="shared" si="87"/>
        <v>0</v>
      </c>
      <c r="AT121" s="304">
        <f t="shared" si="87"/>
        <v>-1</v>
      </c>
      <c r="AU121" s="304">
        <f>(AC121-$AA121)</f>
        <v>-3</v>
      </c>
      <c r="AV121" s="303">
        <f>(AD121-$AA121)</f>
        <v>-5</v>
      </c>
      <c r="AW121" s="391"/>
      <c r="AX121" s="411"/>
      <c r="AY121" s="192">
        <v>19</v>
      </c>
      <c r="AZ121" s="181">
        <f t="shared" si="82"/>
        <v>6.437768240343348</v>
      </c>
      <c r="BA121" s="182">
        <f>AY121-AZ121</f>
        <v>12.562231759656651</v>
      </c>
      <c r="BB121" s="183" t="str">
        <f t="shared" si="83"/>
        <v>S</v>
      </c>
      <c r="BC121" s="196"/>
      <c r="BD121" s="196"/>
    </row>
    <row r="122" spans="1:56" ht="14.75" customHeight="1" x14ac:dyDescent="0.2">
      <c r="A122" s="59">
        <v>135</v>
      </c>
      <c r="B122" s="60" t="s">
        <v>55</v>
      </c>
      <c r="C122" s="127">
        <v>36612</v>
      </c>
      <c r="D122" s="129" t="s">
        <v>34</v>
      </c>
      <c r="E122" s="62">
        <v>5.4</v>
      </c>
      <c r="F122" s="63">
        <v>150</v>
      </c>
      <c r="G122" s="69">
        <v>150</v>
      </c>
      <c r="H122" s="87">
        <v>152</v>
      </c>
      <c r="I122" s="69">
        <v>150</v>
      </c>
      <c r="J122" s="69">
        <v>144</v>
      </c>
      <c r="K122" s="69">
        <v>144</v>
      </c>
      <c r="L122" s="69">
        <v>140</v>
      </c>
      <c r="M122" s="71">
        <v>168</v>
      </c>
      <c r="N122" s="103"/>
      <c r="O122" s="63">
        <v>507</v>
      </c>
      <c r="P122" s="69">
        <v>428</v>
      </c>
      <c r="Q122" s="69">
        <v>434</v>
      </c>
      <c r="R122" s="69">
        <v>391</v>
      </c>
      <c r="S122" s="69">
        <v>440</v>
      </c>
      <c r="T122" s="69">
        <v>372</v>
      </c>
      <c r="U122" s="69">
        <v>301</v>
      </c>
      <c r="V122" s="71">
        <v>560</v>
      </c>
      <c r="W122" s="103"/>
      <c r="X122" s="92">
        <v>71</v>
      </c>
      <c r="Y122" s="93">
        <v>64</v>
      </c>
      <c r="Z122" s="93">
        <v>70</v>
      </c>
      <c r="AA122" s="93">
        <v>71</v>
      </c>
      <c r="AB122" s="93">
        <v>73</v>
      </c>
      <c r="AC122" s="93">
        <v>69</v>
      </c>
      <c r="AD122" s="93">
        <v>72</v>
      </c>
      <c r="AE122" s="93">
        <v>64</v>
      </c>
      <c r="AF122" s="111"/>
      <c r="AG122" s="169"/>
      <c r="AH122" s="186"/>
      <c r="AI122" s="186"/>
      <c r="AJ122" s="301">
        <f t="shared" si="86"/>
        <v>0</v>
      </c>
      <c r="AK122" s="300">
        <f t="shared" si="86"/>
        <v>12.531969309462914</v>
      </c>
      <c r="AL122" s="301">
        <f t="shared" si="88"/>
        <v>-4.859335038363171</v>
      </c>
      <c r="AM122" s="301">
        <f t="shared" si="88"/>
        <v>-23.017902813299234</v>
      </c>
      <c r="AN122" s="412">
        <f>(V122-$R122)/$R122*100</f>
        <v>43.222506393861892</v>
      </c>
      <c r="AO122" s="103"/>
      <c r="AP122" s="175"/>
      <c r="AQ122" s="176"/>
      <c r="AR122" s="176"/>
      <c r="AS122" s="304">
        <f t="shared" si="87"/>
        <v>0</v>
      </c>
      <c r="AT122" s="304">
        <f t="shared" si="87"/>
        <v>2</v>
      </c>
      <c r="AU122" s="304">
        <f>(AC122-$AA122)</f>
        <v>-2</v>
      </c>
      <c r="AV122" s="304">
        <f>(AD122-$AA122)</f>
        <v>1</v>
      </c>
      <c r="AW122" s="303">
        <f>(AE122-$AA122)</f>
        <v>-7</v>
      </c>
      <c r="AX122" s="392"/>
      <c r="AY122" s="192">
        <v>4.5</v>
      </c>
      <c r="AZ122" s="181">
        <f t="shared" si="82"/>
        <v>10.16949152542373</v>
      </c>
      <c r="BA122" s="182">
        <f>AY122-AZ122</f>
        <v>-5.6694915254237301</v>
      </c>
      <c r="BB122" s="183" t="str">
        <f t="shared" si="83"/>
        <v>US</v>
      </c>
      <c r="BC122" s="196"/>
      <c r="BD122" s="196"/>
    </row>
    <row r="123" spans="1:56" ht="15.75" customHeight="1" x14ac:dyDescent="0.2">
      <c r="A123" s="59">
        <v>144</v>
      </c>
      <c r="B123" s="60" t="s">
        <v>55</v>
      </c>
      <c r="C123" s="127">
        <v>36596</v>
      </c>
      <c r="D123" s="129" t="s">
        <v>34</v>
      </c>
      <c r="E123" s="126">
        <v>9.3000000000000007</v>
      </c>
      <c r="F123" s="63">
        <v>118</v>
      </c>
      <c r="G123" s="117">
        <v>125</v>
      </c>
      <c r="H123" s="87">
        <v>118</v>
      </c>
      <c r="I123" s="69">
        <v>118</v>
      </c>
      <c r="J123" s="117">
        <v>134</v>
      </c>
      <c r="K123" s="117">
        <v>120</v>
      </c>
      <c r="L123" s="117">
        <v>99</v>
      </c>
      <c r="M123" s="117">
        <v>110</v>
      </c>
      <c r="N123" s="119">
        <v>115</v>
      </c>
      <c r="O123" s="63">
        <v>432</v>
      </c>
      <c r="P123" s="117">
        <v>319</v>
      </c>
      <c r="Q123" s="69">
        <v>291</v>
      </c>
      <c r="R123" s="69">
        <v>238</v>
      </c>
      <c r="S123" s="117">
        <v>292</v>
      </c>
      <c r="T123" s="117">
        <v>233</v>
      </c>
      <c r="U123" s="117">
        <v>216</v>
      </c>
      <c r="V123" s="117">
        <v>219</v>
      </c>
      <c r="W123" s="119">
        <v>236</v>
      </c>
      <c r="X123" s="92">
        <v>39</v>
      </c>
      <c r="Y123" s="93">
        <v>51</v>
      </c>
      <c r="Z123" s="93">
        <v>53</v>
      </c>
      <c r="AA123" s="93">
        <v>55</v>
      </c>
      <c r="AB123" s="93">
        <v>58</v>
      </c>
      <c r="AC123" s="93">
        <v>50</v>
      </c>
      <c r="AD123" s="93">
        <v>61</v>
      </c>
      <c r="AE123" s="93">
        <v>64</v>
      </c>
      <c r="AF123" s="120">
        <v>63</v>
      </c>
      <c r="AG123" s="169"/>
      <c r="AH123" s="198"/>
      <c r="AI123" s="186"/>
      <c r="AJ123" s="299">
        <f t="shared" si="86"/>
        <v>0</v>
      </c>
      <c r="AK123" s="403">
        <f t="shared" si="86"/>
        <v>22.689075630252102</v>
      </c>
      <c r="AL123" s="324">
        <f t="shared" si="88"/>
        <v>-2.1008403361344539</v>
      </c>
      <c r="AM123" s="324">
        <f t="shared" si="88"/>
        <v>-9.2436974789915975</v>
      </c>
      <c r="AN123" s="324">
        <f>(V123-$R123)/$R123*100</f>
        <v>-7.9831932773109235</v>
      </c>
      <c r="AO123" s="390">
        <f>(W123-$R123)/$R123*100</f>
        <v>-0.84033613445378152</v>
      </c>
      <c r="AP123" s="176"/>
      <c r="AQ123" s="176"/>
      <c r="AR123" s="176"/>
      <c r="AS123" s="384">
        <f t="shared" si="87"/>
        <v>0</v>
      </c>
      <c r="AT123" s="384">
        <f t="shared" si="87"/>
        <v>3</v>
      </c>
      <c r="AU123" s="413">
        <f>(AC123-$AA123)</f>
        <v>-5</v>
      </c>
      <c r="AV123" s="384">
        <f>(AD123-$AA123)</f>
        <v>6</v>
      </c>
      <c r="AW123" s="384">
        <f>(AE123-$AA123)</f>
        <v>9</v>
      </c>
      <c r="AX123" s="384">
        <f>(AF123-$AA123)</f>
        <v>8</v>
      </c>
      <c r="AY123" s="120">
        <v>4.5</v>
      </c>
      <c r="AZ123" s="181">
        <f t="shared" si="82"/>
        <v>5.3523639607493303</v>
      </c>
      <c r="BA123" s="182">
        <f>AY123-AZ123</f>
        <v>-0.8523639607493303</v>
      </c>
      <c r="BB123" s="183" t="str">
        <f t="shared" si="83"/>
        <v>US</v>
      </c>
      <c r="BC123" s="199"/>
      <c r="BD123" s="199"/>
    </row>
    <row r="124" spans="1:56" ht="16.75" customHeight="1" x14ac:dyDescent="0.2">
      <c r="A124" s="132">
        <v>147</v>
      </c>
      <c r="B124" s="24" t="s">
        <v>55</v>
      </c>
      <c r="C124" s="116">
        <v>36589</v>
      </c>
      <c r="D124" s="133" t="s">
        <v>31</v>
      </c>
      <c r="E124" s="414"/>
      <c r="F124" s="253">
        <v>138</v>
      </c>
      <c r="G124" s="254"/>
      <c r="H124" s="415">
        <v>100</v>
      </c>
      <c r="I124" s="256">
        <v>110</v>
      </c>
      <c r="J124" s="254"/>
      <c r="K124" s="254"/>
      <c r="L124" s="254"/>
      <c r="M124" s="254"/>
      <c r="N124" s="258"/>
      <c r="O124" s="253">
        <v>452</v>
      </c>
      <c r="P124" s="254"/>
      <c r="Q124" s="415">
        <v>368</v>
      </c>
      <c r="R124" s="256">
        <v>323</v>
      </c>
      <c r="S124" s="254"/>
      <c r="T124" s="254"/>
      <c r="U124" s="254"/>
      <c r="V124" s="254"/>
      <c r="W124" s="258"/>
      <c r="X124" s="139">
        <v>56</v>
      </c>
      <c r="Y124" s="416"/>
      <c r="Z124" s="140">
        <v>68</v>
      </c>
      <c r="AA124" s="140">
        <v>72</v>
      </c>
      <c r="AB124" s="140">
        <v>75</v>
      </c>
      <c r="AC124" s="416"/>
      <c r="AD124" s="416"/>
      <c r="AE124" s="416"/>
      <c r="AF124" s="259"/>
      <c r="AG124" s="417"/>
      <c r="AH124" s="254"/>
      <c r="AI124" s="418"/>
      <c r="AJ124" s="419"/>
      <c r="AK124" s="254"/>
      <c r="AL124" s="254"/>
      <c r="AM124" s="254"/>
      <c r="AN124" s="254"/>
      <c r="AO124" s="258"/>
      <c r="AP124" s="265"/>
      <c r="AQ124" s="416"/>
      <c r="AR124" s="266"/>
      <c r="AS124" s="266"/>
      <c r="AT124" s="266"/>
      <c r="AU124" s="416"/>
      <c r="AV124" s="416"/>
      <c r="AW124" s="416"/>
      <c r="AX124" s="259"/>
      <c r="AY124" s="420"/>
      <c r="AZ124" s="420"/>
      <c r="BA124" s="420"/>
      <c r="BB124" s="421"/>
      <c r="BC124" s="109" t="s">
        <v>36</v>
      </c>
      <c r="BD124" s="110"/>
    </row>
    <row r="126" spans="1:56" ht="20" customHeight="1" x14ac:dyDescent="0.3">
      <c r="BB126" s="526" t="s">
        <v>43</v>
      </c>
      <c r="BC126" s="527" t="s">
        <v>76</v>
      </c>
    </row>
    <row r="127" spans="1:56" ht="20" customHeight="1" x14ac:dyDescent="0.3">
      <c r="BB127" s="526" t="s">
        <v>40</v>
      </c>
      <c r="BC127" s="528" t="s">
        <v>75</v>
      </c>
    </row>
  </sheetData>
  <hyperlinks>
    <hyperlink ref="A1" r:id="rId1" display="https://public.jaeb.org/drcrnet" xr:uid="{00000000-0004-0000-0000-000000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9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I14" sqref="I14"/>
    </sheetView>
  </sheetViews>
  <sheetFormatPr baseColWidth="10" defaultColWidth="16.33203125" defaultRowHeight="15.5" customHeight="1" x14ac:dyDescent="0.2"/>
  <cols>
    <col min="1" max="7" width="16.33203125" style="1" customWidth="1"/>
    <col min="8" max="8" width="18.33203125" style="1" customWidth="1"/>
    <col min="9" max="16384" width="16.33203125" style="1"/>
  </cols>
  <sheetData>
    <row r="1" spans="1:8" ht="15.5" customHeight="1" x14ac:dyDescent="0.2">
      <c r="A1" s="529" t="s">
        <v>60</v>
      </c>
      <c r="B1" s="529"/>
      <c r="C1" s="529"/>
      <c r="D1" s="529"/>
      <c r="E1" s="529"/>
      <c r="F1" s="529"/>
      <c r="G1" s="529"/>
    </row>
    <row r="2" spans="1:8" ht="14.25" customHeight="1" x14ac:dyDescent="0.2">
      <c r="A2" s="422" t="s">
        <v>61</v>
      </c>
      <c r="B2" s="422" t="s">
        <v>15</v>
      </c>
      <c r="C2" s="423" t="s">
        <v>62</v>
      </c>
      <c r="D2" s="423" t="s">
        <v>12</v>
      </c>
      <c r="E2" s="424"/>
      <c r="F2" s="423" t="s">
        <v>63</v>
      </c>
      <c r="G2" s="423" t="s">
        <v>64</v>
      </c>
      <c r="H2" s="423"/>
    </row>
    <row r="3" spans="1:8" ht="15.5" customHeight="1" x14ac:dyDescent="0.2">
      <c r="A3" s="425">
        <v>18</v>
      </c>
      <c r="B3" s="426" t="s">
        <v>38</v>
      </c>
      <c r="C3" s="427"/>
      <c r="D3" s="427"/>
      <c r="E3" s="428" t="s">
        <v>76</v>
      </c>
      <c r="F3" s="429">
        <f>COUNTIF(D3:D99,"S")</f>
        <v>49</v>
      </c>
      <c r="G3" s="430">
        <f>F3/(F3+F4)*100</f>
        <v>63.636363636363633</v>
      </c>
      <c r="H3" s="524" t="s">
        <v>99</v>
      </c>
    </row>
    <row r="4" spans="1:8" ht="14" customHeight="1" x14ac:dyDescent="0.2">
      <c r="A4" s="431">
        <v>21</v>
      </c>
      <c r="B4" s="432" t="s">
        <v>38</v>
      </c>
      <c r="C4" s="433">
        <v>-3</v>
      </c>
      <c r="D4" s="434" t="s">
        <v>40</v>
      </c>
      <c r="E4" s="435" t="s">
        <v>75</v>
      </c>
      <c r="F4" s="436">
        <f>COUNTIF(D3:D99,"US")</f>
        <v>28</v>
      </c>
      <c r="G4" s="437">
        <f>F4/(F3+F4)*100</f>
        <v>36.363636363636367</v>
      </c>
      <c r="H4" s="437"/>
    </row>
    <row r="5" spans="1:8" ht="14" customHeight="1" x14ac:dyDescent="0.2">
      <c r="A5" s="431">
        <v>24</v>
      </c>
      <c r="B5" s="432" t="s">
        <v>38</v>
      </c>
      <c r="C5" s="438"/>
      <c r="D5" s="434" t="s">
        <v>43</v>
      </c>
      <c r="E5" s="435" t="s">
        <v>65</v>
      </c>
      <c r="F5" s="436">
        <v>20</v>
      </c>
      <c r="G5" s="439"/>
      <c r="H5" s="436"/>
    </row>
    <row r="6" spans="1:8" ht="14" customHeight="1" x14ac:dyDescent="0.2">
      <c r="A6" s="431">
        <v>31</v>
      </c>
      <c r="B6" s="432" t="s">
        <v>38</v>
      </c>
      <c r="C6" s="433">
        <v>13.647636039250701</v>
      </c>
      <c r="D6" s="434" t="s">
        <v>43</v>
      </c>
      <c r="E6" s="525" t="s">
        <v>100</v>
      </c>
      <c r="F6" s="436">
        <f>SUM(F3:F5)</f>
        <v>97</v>
      </c>
      <c r="G6" s="437">
        <f>SUM(G3:G5)</f>
        <v>100</v>
      </c>
      <c r="H6" s="439"/>
    </row>
    <row r="7" spans="1:8" ht="14" customHeight="1" x14ac:dyDescent="0.2">
      <c r="A7" s="431">
        <v>48</v>
      </c>
      <c r="B7" s="432" t="s">
        <v>38</v>
      </c>
      <c r="C7" s="433">
        <v>9.9365558912386707</v>
      </c>
      <c r="D7" s="434" t="s">
        <v>43</v>
      </c>
      <c r="E7" s="440"/>
      <c r="F7" s="439"/>
      <c r="G7" s="439"/>
      <c r="H7" s="439"/>
    </row>
    <row r="8" spans="1:8" ht="14" customHeight="1" x14ac:dyDescent="0.2">
      <c r="A8" s="431">
        <v>51</v>
      </c>
      <c r="B8" s="432" t="s">
        <v>38</v>
      </c>
      <c r="C8" s="433">
        <v>37.5</v>
      </c>
      <c r="D8" s="434" t="s">
        <v>43</v>
      </c>
      <c r="E8" s="440"/>
      <c r="F8" s="439"/>
      <c r="G8" s="439"/>
      <c r="H8" s="439"/>
    </row>
    <row r="9" spans="1:8" ht="14" customHeight="1" x14ac:dyDescent="0.2">
      <c r="A9" s="431">
        <v>52</v>
      </c>
      <c r="B9" s="432" t="s">
        <v>38</v>
      </c>
      <c r="C9" s="438"/>
      <c r="D9" s="434" t="s">
        <v>43</v>
      </c>
      <c r="E9" s="435" t="s">
        <v>66</v>
      </c>
      <c r="F9" s="436">
        <f>AVERAGE(C3:C99)</f>
        <v>4.7261366154788496</v>
      </c>
      <c r="G9" s="439"/>
      <c r="H9" s="439"/>
    </row>
    <row r="10" spans="1:8" ht="14" customHeight="1" x14ac:dyDescent="0.2">
      <c r="A10" s="431">
        <v>54</v>
      </c>
      <c r="B10" s="432" t="s">
        <v>38</v>
      </c>
      <c r="C10" s="441"/>
      <c r="D10" s="441"/>
      <c r="E10" s="435" t="s">
        <v>67</v>
      </c>
      <c r="F10" s="436">
        <f>STDEV(C3:C99)</f>
        <v>13.098501958497378</v>
      </c>
      <c r="G10" s="439"/>
      <c r="H10" s="439"/>
    </row>
    <row r="11" spans="1:8" ht="14" customHeight="1" x14ac:dyDescent="0.2">
      <c r="A11" s="431">
        <v>56</v>
      </c>
      <c r="B11" s="432" t="s">
        <v>38</v>
      </c>
      <c r="C11" s="433">
        <v>0.95180366646953996</v>
      </c>
      <c r="D11" s="434" t="s">
        <v>43</v>
      </c>
      <c r="E11" s="435" t="s">
        <v>68</v>
      </c>
      <c r="F11" s="436">
        <v>22</v>
      </c>
      <c r="G11" s="439"/>
      <c r="H11" s="439"/>
    </row>
    <row r="12" spans="1:8" ht="14" customHeight="1" x14ac:dyDescent="0.2">
      <c r="A12" s="431">
        <v>66</v>
      </c>
      <c r="B12" s="432" t="s">
        <v>38</v>
      </c>
      <c r="C12" s="433">
        <v>-3</v>
      </c>
      <c r="D12" s="434" t="s">
        <v>40</v>
      </c>
      <c r="E12" s="440"/>
      <c r="F12" s="439"/>
      <c r="G12" s="439"/>
      <c r="H12" s="439"/>
    </row>
    <row r="13" spans="1:8" ht="14" customHeight="1" x14ac:dyDescent="0.2">
      <c r="A13" s="431">
        <v>75</v>
      </c>
      <c r="B13" s="432" t="s">
        <v>38</v>
      </c>
      <c r="C13" s="438"/>
      <c r="D13" s="434" t="s">
        <v>43</v>
      </c>
      <c r="E13" s="440"/>
      <c r="F13" s="439"/>
      <c r="G13" s="439"/>
      <c r="H13" s="439"/>
    </row>
    <row r="14" spans="1:8" ht="14" customHeight="1" x14ac:dyDescent="0.2">
      <c r="A14" s="431">
        <v>83</v>
      </c>
      <c r="B14" s="432" t="s">
        <v>38</v>
      </c>
      <c r="C14" s="433">
        <v>21.823460639127099</v>
      </c>
      <c r="D14" s="434" t="s">
        <v>43</v>
      </c>
      <c r="E14" s="440"/>
      <c r="F14" s="439"/>
      <c r="G14" s="439"/>
      <c r="H14" s="439"/>
    </row>
    <row r="15" spans="1:8" ht="14" customHeight="1" x14ac:dyDescent="0.2">
      <c r="A15" s="431">
        <v>87</v>
      </c>
      <c r="B15" s="432" t="s">
        <v>38</v>
      </c>
      <c r="C15" s="433">
        <v>3.0769990128331699</v>
      </c>
      <c r="D15" s="434" t="s">
        <v>43</v>
      </c>
      <c r="E15" s="440"/>
      <c r="F15" s="439"/>
      <c r="G15" s="439"/>
      <c r="H15" s="439"/>
    </row>
    <row r="16" spans="1:8" ht="14" customHeight="1" x14ac:dyDescent="0.2">
      <c r="A16" s="431">
        <v>89</v>
      </c>
      <c r="B16" s="432" t="s">
        <v>38</v>
      </c>
      <c r="C16" s="438"/>
      <c r="D16" s="434" t="s">
        <v>43</v>
      </c>
      <c r="E16" s="440"/>
      <c r="F16" s="439"/>
      <c r="G16" s="439"/>
      <c r="H16" s="439"/>
    </row>
    <row r="17" spans="1:8" ht="14.5" customHeight="1" x14ac:dyDescent="0.2">
      <c r="A17" s="431">
        <v>92</v>
      </c>
      <c r="B17" s="432" t="s">
        <v>38</v>
      </c>
      <c r="C17" s="442">
        <v>37.5</v>
      </c>
      <c r="D17" s="443" t="s">
        <v>43</v>
      </c>
      <c r="E17" s="440"/>
      <c r="F17" s="439"/>
      <c r="G17" s="439"/>
      <c r="H17" s="439"/>
    </row>
    <row r="18" spans="1:8" ht="13.5" customHeight="1" x14ac:dyDescent="0.2">
      <c r="A18" s="431">
        <v>94</v>
      </c>
      <c r="B18" s="432" t="s">
        <v>38</v>
      </c>
      <c r="C18" s="444"/>
      <c r="D18" s="232"/>
      <c r="E18" s="445"/>
      <c r="F18" s="439"/>
      <c r="G18" s="439"/>
      <c r="H18" s="439"/>
    </row>
    <row r="19" spans="1:8" ht="14.5" customHeight="1" x14ac:dyDescent="0.2">
      <c r="A19" s="431">
        <v>101</v>
      </c>
      <c r="B19" s="432" t="s">
        <v>38</v>
      </c>
      <c r="C19" s="446">
        <v>10.8918918918919</v>
      </c>
      <c r="D19" s="447" t="s">
        <v>43</v>
      </c>
      <c r="E19" s="440"/>
      <c r="F19" s="439"/>
      <c r="G19" s="439"/>
      <c r="H19" s="439"/>
    </row>
    <row r="20" spans="1:8" ht="14" customHeight="1" x14ac:dyDescent="0.2">
      <c r="A20" s="431">
        <v>117</v>
      </c>
      <c r="B20" s="432" t="s">
        <v>38</v>
      </c>
      <c r="C20" s="433">
        <v>-3</v>
      </c>
      <c r="D20" s="434" t="s">
        <v>40</v>
      </c>
      <c r="E20" s="440"/>
      <c r="F20" s="439"/>
      <c r="G20" s="439"/>
      <c r="H20" s="439"/>
    </row>
    <row r="21" spans="1:8" ht="14" customHeight="1" x14ac:dyDescent="0.2">
      <c r="A21" s="431">
        <v>119</v>
      </c>
      <c r="B21" s="432" t="s">
        <v>38</v>
      </c>
      <c r="C21" s="438"/>
      <c r="D21" s="434" t="s">
        <v>43</v>
      </c>
      <c r="E21" s="440"/>
      <c r="F21" s="439"/>
      <c r="G21" s="439"/>
      <c r="H21" s="439"/>
    </row>
    <row r="22" spans="1:8" ht="14" customHeight="1" x14ac:dyDescent="0.2">
      <c r="A22" s="431">
        <v>126</v>
      </c>
      <c r="B22" s="432" t="s">
        <v>38</v>
      </c>
      <c r="C22" s="433">
        <v>-7.5</v>
      </c>
      <c r="D22" s="434" t="s">
        <v>40</v>
      </c>
      <c r="E22" s="440"/>
      <c r="F22" s="439"/>
      <c r="G22" s="439"/>
      <c r="H22" s="439"/>
    </row>
    <row r="23" spans="1:8" ht="14.5" customHeight="1" x14ac:dyDescent="0.2">
      <c r="A23" s="431">
        <v>134</v>
      </c>
      <c r="B23" s="432" t="s">
        <v>38</v>
      </c>
      <c r="C23" s="442">
        <v>-7.5</v>
      </c>
      <c r="D23" s="443" t="s">
        <v>40</v>
      </c>
      <c r="E23" s="440"/>
      <c r="F23" s="439"/>
      <c r="G23" s="439"/>
      <c r="H23" s="439"/>
    </row>
    <row r="24" spans="1:8" ht="13.5" customHeight="1" x14ac:dyDescent="0.2">
      <c r="A24" s="431">
        <v>149</v>
      </c>
      <c r="B24" s="432" t="s">
        <v>38</v>
      </c>
      <c r="C24" s="444"/>
      <c r="D24" s="232"/>
      <c r="E24" s="445"/>
      <c r="F24" s="439"/>
      <c r="G24" s="439"/>
      <c r="H24" s="439"/>
    </row>
    <row r="25" spans="1:8" ht="14.5" customHeight="1" x14ac:dyDescent="0.2">
      <c r="A25" s="431">
        <v>150</v>
      </c>
      <c r="B25" s="432" t="s">
        <v>38</v>
      </c>
      <c r="C25" s="446">
        <v>11.071593533487301</v>
      </c>
      <c r="D25" s="447" t="s">
        <v>43</v>
      </c>
      <c r="E25" s="440"/>
      <c r="F25" s="439"/>
      <c r="G25" s="439"/>
      <c r="H25" s="439"/>
    </row>
    <row r="26" spans="1:8" ht="15.5" customHeight="1" x14ac:dyDescent="0.2">
      <c r="A26" s="448">
        <v>151</v>
      </c>
      <c r="B26" s="449" t="s">
        <v>38</v>
      </c>
      <c r="C26" s="450"/>
      <c r="D26" s="451" t="s">
        <v>43</v>
      </c>
      <c r="E26" s="440"/>
      <c r="F26" s="439"/>
      <c r="G26" s="439"/>
      <c r="H26" s="439"/>
    </row>
    <row r="27" spans="1:8" ht="15.5" customHeight="1" x14ac:dyDescent="0.2">
      <c r="A27" s="425">
        <v>6</v>
      </c>
      <c r="B27" s="426" t="s">
        <v>48</v>
      </c>
      <c r="C27" s="452">
        <v>-7.5</v>
      </c>
      <c r="D27" s="453" t="s">
        <v>40</v>
      </c>
      <c r="E27" s="440"/>
      <c r="F27" s="439"/>
      <c r="G27" s="439"/>
      <c r="H27" s="439"/>
    </row>
    <row r="28" spans="1:8" ht="14" customHeight="1" x14ac:dyDescent="0.2">
      <c r="A28" s="431">
        <v>9</v>
      </c>
      <c r="B28" s="432" t="s">
        <v>48</v>
      </c>
      <c r="C28" s="433">
        <v>40.269230769230802</v>
      </c>
      <c r="D28" s="434" t="s">
        <v>43</v>
      </c>
      <c r="E28" s="440"/>
      <c r="F28" s="439"/>
      <c r="G28" s="439"/>
      <c r="H28" s="439"/>
    </row>
    <row r="29" spans="1:8" ht="14" customHeight="1" x14ac:dyDescent="0.2">
      <c r="A29" s="431">
        <v>11</v>
      </c>
      <c r="B29" s="432" t="s">
        <v>48</v>
      </c>
      <c r="C29" s="441"/>
      <c r="D29" s="441"/>
      <c r="E29" s="440"/>
      <c r="F29" s="439"/>
      <c r="G29" s="439"/>
      <c r="H29" s="439"/>
    </row>
    <row r="30" spans="1:8" ht="14" customHeight="1" x14ac:dyDescent="0.2">
      <c r="A30" s="431">
        <v>15</v>
      </c>
      <c r="B30" s="432" t="s">
        <v>48</v>
      </c>
      <c r="C30" s="438"/>
      <c r="D30" s="434" t="s">
        <v>43</v>
      </c>
      <c r="E30" s="440"/>
      <c r="F30" s="439"/>
      <c r="G30" s="439"/>
      <c r="H30" s="439"/>
    </row>
    <row r="31" spans="1:8" ht="14" customHeight="1" x14ac:dyDescent="0.2">
      <c r="A31" s="431">
        <v>25</v>
      </c>
      <c r="B31" s="432" t="s">
        <v>48</v>
      </c>
      <c r="C31" s="438"/>
      <c r="D31" s="434" t="s">
        <v>43</v>
      </c>
      <c r="E31" s="440"/>
      <c r="F31" s="439"/>
      <c r="G31" s="439"/>
      <c r="H31" s="439"/>
    </row>
    <row r="32" spans="1:8" ht="14" customHeight="1" x14ac:dyDescent="0.2">
      <c r="A32" s="431">
        <v>33</v>
      </c>
      <c r="B32" s="432" t="s">
        <v>48</v>
      </c>
      <c r="C32" s="433">
        <v>14.5</v>
      </c>
      <c r="D32" s="434" t="s">
        <v>43</v>
      </c>
      <c r="E32" s="440"/>
      <c r="F32" s="439"/>
      <c r="G32" s="439"/>
      <c r="H32" s="439"/>
    </row>
    <row r="33" spans="1:8" ht="14" customHeight="1" x14ac:dyDescent="0.2">
      <c r="A33" s="431">
        <v>38</v>
      </c>
      <c r="B33" s="432" t="s">
        <v>48</v>
      </c>
      <c r="C33" s="433">
        <v>12.1192660550459</v>
      </c>
      <c r="D33" s="434" t="s">
        <v>43</v>
      </c>
      <c r="E33" s="440"/>
      <c r="F33" s="439"/>
      <c r="G33" s="439"/>
      <c r="H33" s="439"/>
    </row>
    <row r="34" spans="1:8" ht="14" customHeight="1" x14ac:dyDescent="0.2">
      <c r="A34" s="431">
        <v>39</v>
      </c>
      <c r="B34" s="432" t="s">
        <v>48</v>
      </c>
      <c r="C34" s="433">
        <v>3.0769990128331699</v>
      </c>
      <c r="D34" s="434" t="s">
        <v>43</v>
      </c>
      <c r="E34" s="440"/>
      <c r="F34" s="439"/>
      <c r="G34" s="439"/>
      <c r="H34" s="439"/>
    </row>
    <row r="35" spans="1:8" ht="14" customHeight="1" x14ac:dyDescent="0.2">
      <c r="A35" s="431">
        <v>57</v>
      </c>
      <c r="B35" s="432" t="s">
        <v>48</v>
      </c>
      <c r="C35" s="441"/>
      <c r="D35" s="441"/>
      <c r="E35" s="440"/>
      <c r="F35" s="439"/>
      <c r="G35" s="439"/>
      <c r="H35" s="439"/>
    </row>
    <row r="36" spans="1:8" ht="14" customHeight="1" x14ac:dyDescent="0.2">
      <c r="A36" s="431">
        <v>61</v>
      </c>
      <c r="B36" s="432" t="s">
        <v>48</v>
      </c>
      <c r="C36" s="433">
        <v>-7.5</v>
      </c>
      <c r="D36" s="434" t="s">
        <v>40</v>
      </c>
      <c r="E36" s="440"/>
      <c r="F36" s="439"/>
      <c r="G36" s="439"/>
      <c r="H36" s="439"/>
    </row>
    <row r="37" spans="1:8" ht="14" customHeight="1" x14ac:dyDescent="0.2">
      <c r="A37" s="431">
        <v>69</v>
      </c>
      <c r="B37" s="432" t="s">
        <v>48</v>
      </c>
      <c r="C37" s="433">
        <v>-7.5</v>
      </c>
      <c r="D37" s="434" t="s">
        <v>40</v>
      </c>
      <c r="E37" s="440"/>
      <c r="F37" s="439"/>
      <c r="G37" s="439"/>
      <c r="H37" s="439"/>
    </row>
    <row r="38" spans="1:8" ht="14" customHeight="1" x14ac:dyDescent="0.2">
      <c r="A38" s="431">
        <v>70</v>
      </c>
      <c r="B38" s="432" t="s">
        <v>48</v>
      </c>
      <c r="C38" s="433">
        <v>0.88771824202287997</v>
      </c>
      <c r="D38" s="434" t="s">
        <v>43</v>
      </c>
      <c r="E38" s="440"/>
      <c r="F38" s="439"/>
      <c r="G38" s="439"/>
      <c r="H38" s="439"/>
    </row>
    <row r="39" spans="1:8" ht="14" customHeight="1" x14ac:dyDescent="0.2">
      <c r="A39" s="431">
        <v>80</v>
      </c>
      <c r="B39" s="432" t="s">
        <v>48</v>
      </c>
      <c r="C39" s="433">
        <v>2.98797595190381</v>
      </c>
      <c r="D39" s="434" t="s">
        <v>43</v>
      </c>
      <c r="E39" s="440"/>
      <c r="F39" s="439"/>
      <c r="G39" s="439"/>
      <c r="H39" s="439"/>
    </row>
    <row r="40" spans="1:8" ht="14" customHeight="1" x14ac:dyDescent="0.2">
      <c r="A40" s="431">
        <v>91</v>
      </c>
      <c r="B40" s="432" t="s">
        <v>48</v>
      </c>
      <c r="C40" s="433">
        <v>-2.33371298405467</v>
      </c>
      <c r="D40" s="434" t="s">
        <v>40</v>
      </c>
      <c r="E40" s="440"/>
      <c r="F40" s="439"/>
      <c r="G40" s="439"/>
      <c r="H40" s="439"/>
    </row>
    <row r="41" spans="1:8" ht="14" customHeight="1" x14ac:dyDescent="0.2">
      <c r="A41" s="431">
        <v>97</v>
      </c>
      <c r="B41" s="432" t="s">
        <v>48</v>
      </c>
      <c r="C41" s="433">
        <v>37.5</v>
      </c>
      <c r="D41" s="434" t="s">
        <v>43</v>
      </c>
      <c r="E41" s="440"/>
      <c r="F41" s="439"/>
      <c r="G41" s="439"/>
      <c r="H41" s="439"/>
    </row>
    <row r="42" spans="1:8" ht="14" customHeight="1" x14ac:dyDescent="0.2">
      <c r="A42" s="431">
        <v>107</v>
      </c>
      <c r="B42" s="432" t="s">
        <v>48</v>
      </c>
      <c r="C42" s="433">
        <v>-2.3807339449541298</v>
      </c>
      <c r="D42" s="434" t="s">
        <v>40</v>
      </c>
      <c r="E42" s="440"/>
      <c r="F42" s="439"/>
      <c r="G42" s="439"/>
      <c r="H42" s="439"/>
    </row>
    <row r="43" spans="1:8" ht="14" customHeight="1" x14ac:dyDescent="0.2">
      <c r="A43" s="431">
        <v>108</v>
      </c>
      <c r="B43" s="432" t="s">
        <v>48</v>
      </c>
      <c r="C43" s="433">
        <v>-3</v>
      </c>
      <c r="D43" s="434" t="s">
        <v>40</v>
      </c>
      <c r="E43" s="440"/>
      <c r="F43" s="439"/>
      <c r="G43" s="439"/>
      <c r="H43" s="439"/>
    </row>
    <row r="44" spans="1:8" ht="14" customHeight="1" x14ac:dyDescent="0.2">
      <c r="A44" s="431">
        <v>123</v>
      </c>
      <c r="B44" s="432" t="s">
        <v>48</v>
      </c>
      <c r="C44" s="433">
        <v>-5.3684210526315796</v>
      </c>
      <c r="D44" s="434" t="s">
        <v>40</v>
      </c>
      <c r="E44" s="440"/>
      <c r="F44" s="439"/>
      <c r="G44" s="439"/>
      <c r="H44" s="439"/>
    </row>
    <row r="45" spans="1:8" ht="14" customHeight="1" x14ac:dyDescent="0.2">
      <c r="A45" s="431">
        <v>130</v>
      </c>
      <c r="B45" s="432" t="s">
        <v>48</v>
      </c>
      <c r="C45" s="441"/>
      <c r="D45" s="441"/>
      <c r="E45" s="440"/>
      <c r="F45" s="439"/>
      <c r="G45" s="439"/>
      <c r="H45" s="439"/>
    </row>
    <row r="46" spans="1:8" ht="14" customHeight="1" x14ac:dyDescent="0.2">
      <c r="A46" s="431">
        <v>131</v>
      </c>
      <c r="B46" s="432" t="s">
        <v>48</v>
      </c>
      <c r="C46" s="433">
        <v>-1.5448154657293001</v>
      </c>
      <c r="D46" s="434" t="s">
        <v>40</v>
      </c>
      <c r="E46" s="440"/>
      <c r="F46" s="439"/>
      <c r="G46" s="439"/>
      <c r="H46" s="439"/>
    </row>
    <row r="47" spans="1:8" ht="14" customHeight="1" x14ac:dyDescent="0.2">
      <c r="A47" s="431">
        <v>136</v>
      </c>
      <c r="B47" s="432" t="s">
        <v>48</v>
      </c>
      <c r="C47" s="433">
        <v>4.0083194675540801</v>
      </c>
      <c r="D47" s="434" t="s">
        <v>43</v>
      </c>
      <c r="E47" s="440"/>
      <c r="F47" s="439"/>
      <c r="G47" s="439"/>
      <c r="H47" s="439"/>
    </row>
    <row r="48" spans="1:8" ht="14" customHeight="1" x14ac:dyDescent="0.2">
      <c r="A48" s="431">
        <v>137</v>
      </c>
      <c r="B48" s="432" t="s">
        <v>48</v>
      </c>
      <c r="C48" s="433">
        <v>-3</v>
      </c>
      <c r="D48" s="434" t="s">
        <v>40</v>
      </c>
      <c r="E48" s="440"/>
      <c r="F48" s="439"/>
      <c r="G48" s="439"/>
      <c r="H48" s="439"/>
    </row>
    <row r="49" spans="1:8" ht="14" customHeight="1" x14ac:dyDescent="0.2">
      <c r="A49" s="431">
        <v>143</v>
      </c>
      <c r="B49" s="432" t="s">
        <v>48</v>
      </c>
      <c r="C49" s="433">
        <v>-4.1504854368931996</v>
      </c>
      <c r="D49" s="434" t="s">
        <v>40</v>
      </c>
      <c r="E49" s="440"/>
      <c r="F49" s="439"/>
      <c r="G49" s="439"/>
      <c r="H49" s="439"/>
    </row>
    <row r="50" spans="1:8" ht="15.5" customHeight="1" x14ac:dyDescent="0.2">
      <c r="A50" s="448">
        <v>152</v>
      </c>
      <c r="B50" s="449" t="s">
        <v>48</v>
      </c>
      <c r="C50" s="454">
        <v>14.1593384429205</v>
      </c>
      <c r="D50" s="451" t="s">
        <v>43</v>
      </c>
      <c r="E50" s="440"/>
      <c r="F50" s="439"/>
      <c r="G50" s="439"/>
      <c r="H50" s="439"/>
    </row>
    <row r="51" spans="1:8" ht="15.5" customHeight="1" x14ac:dyDescent="0.2">
      <c r="A51" s="425">
        <v>4</v>
      </c>
      <c r="B51" s="426" t="s">
        <v>51</v>
      </c>
      <c r="C51" s="452">
        <v>-1.5</v>
      </c>
      <c r="D51" s="453" t="s">
        <v>40</v>
      </c>
      <c r="E51" s="440"/>
      <c r="F51" s="439"/>
      <c r="G51" s="439"/>
      <c r="H51" s="439"/>
    </row>
    <row r="52" spans="1:8" ht="14" customHeight="1" x14ac:dyDescent="0.2">
      <c r="A52" s="431">
        <v>5</v>
      </c>
      <c r="B52" s="432" t="s">
        <v>51</v>
      </c>
      <c r="C52" s="438"/>
      <c r="D52" s="434" t="s">
        <v>43</v>
      </c>
      <c r="E52" s="440"/>
      <c r="F52" s="439"/>
      <c r="G52" s="439"/>
      <c r="H52" s="439"/>
    </row>
    <row r="53" spans="1:8" ht="14" customHeight="1" x14ac:dyDescent="0.2">
      <c r="A53" s="431">
        <v>7</v>
      </c>
      <c r="B53" s="432" t="s">
        <v>51</v>
      </c>
      <c r="C53" s="441"/>
      <c r="D53" s="441"/>
      <c r="E53" s="440"/>
      <c r="F53" s="439"/>
      <c r="G53" s="439"/>
      <c r="H53" s="437"/>
    </row>
    <row r="54" spans="1:8" ht="14" customHeight="1" x14ac:dyDescent="0.2">
      <c r="A54" s="431">
        <v>13</v>
      </c>
      <c r="B54" s="432" t="s">
        <v>51</v>
      </c>
      <c r="C54" s="433">
        <v>6.2917271407837401</v>
      </c>
      <c r="D54" s="434" t="s">
        <v>43</v>
      </c>
      <c r="E54" s="440"/>
      <c r="F54" s="439"/>
      <c r="G54" s="439"/>
      <c r="H54" s="439"/>
    </row>
    <row r="55" spans="1:8" ht="14" customHeight="1" x14ac:dyDescent="0.2">
      <c r="A55" s="431">
        <v>19</v>
      </c>
      <c r="B55" s="432" t="s">
        <v>51</v>
      </c>
      <c r="C55" s="433">
        <v>15.9066213921902</v>
      </c>
      <c r="D55" s="434" t="s">
        <v>43</v>
      </c>
      <c r="E55" s="440"/>
      <c r="F55" s="439"/>
      <c r="G55" s="439"/>
      <c r="H55" s="439"/>
    </row>
    <row r="56" spans="1:8" ht="14" customHeight="1" x14ac:dyDescent="0.2">
      <c r="A56" s="455">
        <v>26</v>
      </c>
      <c r="B56" s="456" t="s">
        <v>51</v>
      </c>
      <c r="C56" s="438"/>
      <c r="D56" s="434" t="s">
        <v>43</v>
      </c>
      <c r="E56" s="440"/>
      <c r="F56" s="439"/>
      <c r="G56" s="439"/>
      <c r="H56" s="439"/>
    </row>
    <row r="57" spans="1:8" ht="14" customHeight="1" x14ac:dyDescent="0.2">
      <c r="A57" s="431">
        <v>32</v>
      </c>
      <c r="B57" s="432" t="s">
        <v>51</v>
      </c>
      <c r="C57" s="433">
        <v>-4.5</v>
      </c>
      <c r="D57" s="434" t="s">
        <v>40</v>
      </c>
      <c r="E57" s="440"/>
      <c r="F57" s="439"/>
      <c r="G57" s="439"/>
      <c r="H57" s="439"/>
    </row>
    <row r="58" spans="1:8" ht="14" customHeight="1" x14ac:dyDescent="0.2">
      <c r="A58" s="431">
        <v>34</v>
      </c>
      <c r="B58" s="432" t="s">
        <v>51</v>
      </c>
      <c r="C58" s="433">
        <v>-4.5</v>
      </c>
      <c r="D58" s="434" t="s">
        <v>40</v>
      </c>
      <c r="E58" s="440"/>
      <c r="F58" s="439"/>
      <c r="G58" s="439"/>
      <c r="H58" s="439"/>
    </row>
    <row r="59" spans="1:8" ht="14" customHeight="1" x14ac:dyDescent="0.2">
      <c r="A59" s="431">
        <v>37</v>
      </c>
      <c r="B59" s="432" t="s">
        <v>51</v>
      </c>
      <c r="C59" s="438"/>
      <c r="D59" s="434" t="s">
        <v>43</v>
      </c>
      <c r="E59" s="440"/>
      <c r="F59" s="439"/>
      <c r="G59" s="439"/>
      <c r="H59" s="439"/>
    </row>
    <row r="60" spans="1:8" ht="13" customHeight="1" x14ac:dyDescent="0.2">
      <c r="A60" s="431">
        <v>40</v>
      </c>
      <c r="B60" s="432" t="s">
        <v>51</v>
      </c>
      <c r="C60" s="457"/>
      <c r="D60" s="457"/>
      <c r="E60" s="440"/>
      <c r="F60" s="439"/>
      <c r="G60" s="439"/>
      <c r="H60" s="439"/>
    </row>
    <row r="61" spans="1:8" ht="13" customHeight="1" x14ac:dyDescent="0.2">
      <c r="A61" s="431">
        <v>43</v>
      </c>
      <c r="B61" s="432" t="s">
        <v>51</v>
      </c>
      <c r="C61" s="457"/>
      <c r="D61" s="457"/>
      <c r="E61" s="440"/>
      <c r="F61" s="439"/>
      <c r="G61" s="439"/>
      <c r="H61" s="439"/>
    </row>
    <row r="62" spans="1:8" ht="14" customHeight="1" x14ac:dyDescent="0.2">
      <c r="A62" s="431">
        <v>44</v>
      </c>
      <c r="B62" s="432" t="s">
        <v>51</v>
      </c>
      <c r="C62" s="433">
        <v>-7.5</v>
      </c>
      <c r="D62" s="434" t="s">
        <v>40</v>
      </c>
      <c r="E62" s="440"/>
      <c r="F62" s="439"/>
      <c r="G62" s="439"/>
      <c r="H62" s="439"/>
    </row>
    <row r="63" spans="1:8" ht="14.5" customHeight="1" x14ac:dyDescent="0.2">
      <c r="A63" s="431">
        <v>45</v>
      </c>
      <c r="B63" s="432" t="s">
        <v>51</v>
      </c>
      <c r="C63" s="458">
        <v>-1.5</v>
      </c>
      <c r="D63" s="459" t="s">
        <v>40</v>
      </c>
      <c r="E63" s="440"/>
      <c r="F63" s="439"/>
      <c r="G63" s="439"/>
      <c r="H63" s="439"/>
    </row>
    <row r="64" spans="1:8" ht="13.5" customHeight="1" x14ac:dyDescent="0.2">
      <c r="A64" s="431">
        <v>46</v>
      </c>
      <c r="B64" s="432" t="s">
        <v>51</v>
      </c>
      <c r="C64" s="460"/>
      <c r="D64" s="340"/>
      <c r="E64" s="461"/>
      <c r="F64" s="439"/>
      <c r="G64" s="439"/>
      <c r="H64" s="439"/>
    </row>
    <row r="65" spans="1:8" ht="14.5" customHeight="1" x14ac:dyDescent="0.2">
      <c r="A65" s="431">
        <v>47</v>
      </c>
      <c r="B65" s="432" t="s">
        <v>51</v>
      </c>
      <c r="C65" s="462"/>
      <c r="D65" s="463" t="s">
        <v>43</v>
      </c>
      <c r="E65" s="440"/>
      <c r="F65" s="439"/>
      <c r="G65" s="439"/>
      <c r="H65" s="439"/>
    </row>
    <row r="66" spans="1:8" ht="14" customHeight="1" x14ac:dyDescent="0.2">
      <c r="A66" s="431">
        <v>49</v>
      </c>
      <c r="B66" s="432" t="s">
        <v>51</v>
      </c>
      <c r="C66" s="433">
        <v>3.8259176863181299</v>
      </c>
      <c r="D66" s="434" t="s">
        <v>43</v>
      </c>
      <c r="E66" s="440"/>
      <c r="F66" s="439"/>
      <c r="G66" s="439"/>
      <c r="H66" s="439"/>
    </row>
    <row r="67" spans="1:8" ht="14" customHeight="1" x14ac:dyDescent="0.2">
      <c r="A67" s="431">
        <v>50</v>
      </c>
      <c r="B67" s="432" t="s">
        <v>51</v>
      </c>
      <c r="C67" s="441"/>
      <c r="D67" s="441"/>
      <c r="E67" s="440"/>
      <c r="F67" s="439"/>
      <c r="G67" s="439"/>
      <c r="H67" s="439"/>
    </row>
    <row r="68" spans="1:8" ht="14" customHeight="1" x14ac:dyDescent="0.2">
      <c r="A68" s="431">
        <v>79</v>
      </c>
      <c r="B68" s="432" t="s">
        <v>51</v>
      </c>
      <c r="C68" s="438"/>
      <c r="D68" s="434" t="s">
        <v>43</v>
      </c>
      <c r="E68" s="440"/>
      <c r="F68" s="439"/>
      <c r="G68" s="439"/>
      <c r="H68" s="439"/>
    </row>
    <row r="69" spans="1:8" ht="14" customHeight="1" x14ac:dyDescent="0.2">
      <c r="A69" s="431">
        <v>81</v>
      </c>
      <c r="B69" s="432" t="s">
        <v>51</v>
      </c>
      <c r="C69" s="433">
        <v>9</v>
      </c>
      <c r="D69" s="434" t="s">
        <v>43</v>
      </c>
      <c r="E69" s="440"/>
      <c r="F69" s="439"/>
      <c r="G69" s="439"/>
      <c r="H69" s="439"/>
    </row>
    <row r="70" spans="1:8" ht="14" customHeight="1" x14ac:dyDescent="0.2">
      <c r="A70" s="431">
        <v>93</v>
      </c>
      <c r="B70" s="432" t="s">
        <v>51</v>
      </c>
      <c r="C70" s="441"/>
      <c r="D70" s="441"/>
      <c r="E70" s="440"/>
      <c r="F70" s="439"/>
      <c r="G70" s="439"/>
      <c r="H70" s="439"/>
    </row>
    <row r="71" spans="1:8" ht="14" customHeight="1" x14ac:dyDescent="0.2">
      <c r="A71" s="431">
        <v>99</v>
      </c>
      <c r="B71" s="432" t="s">
        <v>51</v>
      </c>
      <c r="C71" s="433">
        <v>43.5</v>
      </c>
      <c r="D71" s="434" t="s">
        <v>43</v>
      </c>
      <c r="E71" s="440"/>
      <c r="F71" s="439"/>
      <c r="G71" s="439"/>
      <c r="H71" s="439"/>
    </row>
    <row r="72" spans="1:8" ht="14" customHeight="1" x14ac:dyDescent="0.2">
      <c r="A72" s="431">
        <v>120</v>
      </c>
      <c r="B72" s="432" t="s">
        <v>51</v>
      </c>
      <c r="C72" s="438"/>
      <c r="D72" s="434" t="s">
        <v>43</v>
      </c>
      <c r="E72" s="440"/>
      <c r="F72" s="439"/>
      <c r="G72" s="439"/>
      <c r="H72" s="439"/>
    </row>
    <row r="73" spans="1:8" ht="14" customHeight="1" x14ac:dyDescent="0.2">
      <c r="A73" s="431">
        <v>124</v>
      </c>
      <c r="B73" s="432" t="s">
        <v>51</v>
      </c>
      <c r="C73" s="433">
        <v>1.16420274551214</v>
      </c>
      <c r="D73" s="434" t="s">
        <v>43</v>
      </c>
      <c r="E73" s="440"/>
      <c r="F73" s="439"/>
      <c r="G73" s="439"/>
      <c r="H73" s="439"/>
    </row>
    <row r="74" spans="1:8" ht="14" customHeight="1" x14ac:dyDescent="0.2">
      <c r="A74" s="431">
        <v>125</v>
      </c>
      <c r="B74" s="432" t="s">
        <v>51</v>
      </c>
      <c r="C74" s="433">
        <v>-4.5</v>
      </c>
      <c r="D74" s="434" t="s">
        <v>40</v>
      </c>
      <c r="E74" s="440"/>
      <c r="F74" s="439"/>
      <c r="G74" s="439"/>
      <c r="H74" s="439"/>
    </row>
    <row r="75" spans="1:8" ht="15.5" customHeight="1" x14ac:dyDescent="0.2">
      <c r="A75" s="448">
        <v>128</v>
      </c>
      <c r="B75" s="449" t="s">
        <v>51</v>
      </c>
      <c r="C75" s="433">
        <v>-2.7158749248346399</v>
      </c>
      <c r="D75" s="434" t="s">
        <v>40</v>
      </c>
      <c r="E75" s="440"/>
      <c r="F75" s="439"/>
      <c r="G75" s="439"/>
      <c r="H75" s="439"/>
    </row>
    <row r="76" spans="1:8" ht="15.5" customHeight="1" x14ac:dyDescent="0.2">
      <c r="A76" s="425">
        <v>1</v>
      </c>
      <c r="B76" s="426" t="s">
        <v>55</v>
      </c>
      <c r="C76" s="441"/>
      <c r="D76" s="441"/>
      <c r="E76" s="440"/>
      <c r="F76" s="439"/>
      <c r="G76" s="439"/>
      <c r="H76" s="439"/>
    </row>
    <row r="77" spans="1:8" ht="14" customHeight="1" x14ac:dyDescent="0.2">
      <c r="A77" s="431">
        <v>14</v>
      </c>
      <c r="B77" s="432" t="s">
        <v>55</v>
      </c>
      <c r="C77" s="433">
        <v>2.7823834196891202</v>
      </c>
      <c r="D77" s="434" t="s">
        <v>43</v>
      </c>
      <c r="E77" s="440"/>
      <c r="F77" s="439"/>
      <c r="G77" s="439"/>
      <c r="H77" s="439"/>
    </row>
    <row r="78" spans="1:8" ht="14" customHeight="1" x14ac:dyDescent="0.2">
      <c r="A78" s="431">
        <v>22</v>
      </c>
      <c r="B78" s="432" t="s">
        <v>55</v>
      </c>
      <c r="C78" s="438"/>
      <c r="D78" s="434" t="s">
        <v>43</v>
      </c>
      <c r="E78" s="440"/>
      <c r="F78" s="439"/>
      <c r="G78" s="439"/>
      <c r="H78" s="439"/>
    </row>
    <row r="79" spans="1:8" ht="13" customHeight="1" x14ac:dyDescent="0.2">
      <c r="A79" s="431">
        <v>23</v>
      </c>
      <c r="B79" s="432" t="s">
        <v>55</v>
      </c>
      <c r="C79" s="457"/>
      <c r="D79" s="457"/>
      <c r="E79" s="440"/>
      <c r="F79" s="439"/>
      <c r="G79" s="439"/>
      <c r="H79" s="439"/>
    </row>
    <row r="80" spans="1:8" ht="14" customHeight="1" x14ac:dyDescent="0.2">
      <c r="A80" s="431">
        <v>28</v>
      </c>
      <c r="B80" s="432" t="s">
        <v>55</v>
      </c>
      <c r="C80" s="433">
        <v>-3</v>
      </c>
      <c r="D80" s="434" t="s">
        <v>40</v>
      </c>
      <c r="E80" s="440"/>
      <c r="F80" s="439"/>
      <c r="G80" s="439"/>
      <c r="H80" s="439"/>
    </row>
    <row r="81" spans="1:8" ht="14" customHeight="1" x14ac:dyDescent="0.2">
      <c r="A81" s="431">
        <v>41</v>
      </c>
      <c r="B81" s="432" t="s">
        <v>55</v>
      </c>
      <c r="C81" s="438"/>
      <c r="D81" s="434" t="s">
        <v>43</v>
      </c>
      <c r="E81" s="440"/>
      <c r="F81" s="439"/>
      <c r="G81" s="439"/>
      <c r="H81" s="437"/>
    </row>
    <row r="82" spans="1:8" ht="14" customHeight="1" x14ac:dyDescent="0.2">
      <c r="A82" s="431">
        <v>58</v>
      </c>
      <c r="B82" s="432" t="s">
        <v>55</v>
      </c>
      <c r="C82" s="438"/>
      <c r="D82" s="434" t="s">
        <v>43</v>
      </c>
      <c r="E82" s="440"/>
      <c r="F82" s="439"/>
      <c r="G82" s="439"/>
      <c r="H82" s="439"/>
    </row>
    <row r="83" spans="1:8" ht="14" customHeight="1" x14ac:dyDescent="0.2">
      <c r="A83" s="431">
        <v>59</v>
      </c>
      <c r="B83" s="432" t="s">
        <v>55</v>
      </c>
      <c r="C83" s="438"/>
      <c r="D83" s="434" t="s">
        <v>43</v>
      </c>
      <c r="E83" s="440"/>
      <c r="F83" s="439"/>
      <c r="G83" s="439"/>
      <c r="H83" s="439"/>
    </row>
    <row r="84" spans="1:8" ht="14" customHeight="1" x14ac:dyDescent="0.2">
      <c r="A84" s="431">
        <v>63</v>
      </c>
      <c r="B84" s="432" t="s">
        <v>55</v>
      </c>
      <c r="C84" s="438"/>
      <c r="D84" s="434" t="s">
        <v>43</v>
      </c>
      <c r="E84" s="440"/>
      <c r="F84" s="439"/>
      <c r="G84" s="439"/>
      <c r="H84" s="439"/>
    </row>
    <row r="85" spans="1:8" ht="14" customHeight="1" x14ac:dyDescent="0.2">
      <c r="A85" s="431">
        <v>71</v>
      </c>
      <c r="B85" s="432" t="s">
        <v>55</v>
      </c>
      <c r="C85" s="433">
        <v>-0.27707006369427001</v>
      </c>
      <c r="D85" s="434" t="s">
        <v>40</v>
      </c>
      <c r="E85" s="440"/>
      <c r="F85" s="439"/>
      <c r="G85" s="439"/>
      <c r="H85" s="439"/>
    </row>
    <row r="86" spans="1:8" ht="14" customHeight="1" x14ac:dyDescent="0.2">
      <c r="A86" s="431">
        <v>72</v>
      </c>
      <c r="B86" s="432" t="s">
        <v>55</v>
      </c>
      <c r="C86" s="438"/>
      <c r="D86" s="434" t="s">
        <v>43</v>
      </c>
      <c r="E86" s="440"/>
      <c r="F86" s="439"/>
      <c r="G86" s="439"/>
      <c r="H86" s="439"/>
    </row>
    <row r="87" spans="1:8" ht="14" customHeight="1" x14ac:dyDescent="0.2">
      <c r="A87" s="431">
        <v>76</v>
      </c>
      <c r="B87" s="432" t="s">
        <v>55</v>
      </c>
      <c r="C87" s="441"/>
      <c r="D87" s="441"/>
      <c r="E87" s="440"/>
      <c r="F87" s="439"/>
      <c r="G87" s="439"/>
      <c r="H87" s="439"/>
    </row>
    <row r="88" spans="1:8" ht="14" customHeight="1" x14ac:dyDescent="0.2">
      <c r="A88" s="431">
        <v>78</v>
      </c>
      <c r="B88" s="432" t="s">
        <v>55</v>
      </c>
      <c r="C88" s="441"/>
      <c r="D88" s="441"/>
      <c r="E88" s="440"/>
      <c r="F88" s="439"/>
      <c r="G88" s="439"/>
      <c r="H88" s="439"/>
    </row>
    <row r="89" spans="1:8" ht="14" customHeight="1" x14ac:dyDescent="0.2">
      <c r="A89" s="431">
        <v>85</v>
      </c>
      <c r="B89" s="432" t="s">
        <v>55</v>
      </c>
      <c r="C89" s="441"/>
      <c r="D89" s="441"/>
      <c r="E89" s="440"/>
      <c r="F89" s="439"/>
      <c r="G89" s="439"/>
      <c r="H89" s="439"/>
    </row>
    <row r="90" spans="1:8" ht="14" customHeight="1" x14ac:dyDescent="0.2">
      <c r="A90" s="431">
        <v>86</v>
      </c>
      <c r="B90" s="432" t="s">
        <v>55</v>
      </c>
      <c r="C90" s="441"/>
      <c r="D90" s="441"/>
      <c r="E90" s="440"/>
      <c r="F90" s="439"/>
      <c r="G90" s="439"/>
      <c r="H90" s="439"/>
    </row>
    <row r="91" spans="1:8" ht="14" customHeight="1" x14ac:dyDescent="0.2">
      <c r="A91" s="431">
        <v>106</v>
      </c>
      <c r="B91" s="432" t="s">
        <v>55</v>
      </c>
      <c r="C91" s="433">
        <v>-2.3851992409867</v>
      </c>
      <c r="D91" s="434" t="s">
        <v>40</v>
      </c>
      <c r="E91" s="440"/>
      <c r="F91" s="439"/>
      <c r="G91" s="439"/>
      <c r="H91" s="439"/>
    </row>
    <row r="92" spans="1:8" ht="14" customHeight="1" x14ac:dyDescent="0.2">
      <c r="A92" s="431">
        <v>109</v>
      </c>
      <c r="B92" s="432" t="s">
        <v>55</v>
      </c>
      <c r="C92" s="438"/>
      <c r="D92" s="434" t="s">
        <v>43</v>
      </c>
      <c r="E92" s="440"/>
      <c r="F92" s="439"/>
      <c r="G92" s="439"/>
      <c r="H92" s="439"/>
    </row>
    <row r="93" spans="1:8" ht="14" customHeight="1" x14ac:dyDescent="0.2">
      <c r="A93" s="431">
        <v>111</v>
      </c>
      <c r="B93" s="432" t="s">
        <v>55</v>
      </c>
      <c r="C93" s="433">
        <v>1.9742388758782199</v>
      </c>
      <c r="D93" s="434" t="s">
        <v>43</v>
      </c>
      <c r="E93" s="440"/>
      <c r="F93" s="439"/>
      <c r="G93" s="439"/>
      <c r="H93" s="439"/>
    </row>
    <row r="94" spans="1:8" ht="14" customHeight="1" x14ac:dyDescent="0.2">
      <c r="A94" s="431">
        <v>112</v>
      </c>
      <c r="B94" s="432" t="s">
        <v>55</v>
      </c>
      <c r="C94" s="433">
        <v>-5.8004291845494</v>
      </c>
      <c r="D94" s="434" t="s">
        <v>40</v>
      </c>
      <c r="E94" s="440"/>
      <c r="F94" s="439"/>
      <c r="G94" s="439"/>
      <c r="H94" s="439"/>
    </row>
    <row r="95" spans="1:8" ht="14" customHeight="1" x14ac:dyDescent="0.2">
      <c r="A95" s="431">
        <v>114</v>
      </c>
      <c r="B95" s="432" t="s">
        <v>55</v>
      </c>
      <c r="C95" s="438"/>
      <c r="D95" s="434" t="s">
        <v>43</v>
      </c>
      <c r="E95" s="440"/>
      <c r="F95" s="439"/>
      <c r="G95" s="439"/>
      <c r="H95" s="439"/>
    </row>
    <row r="96" spans="1:8" ht="14" customHeight="1" x14ac:dyDescent="0.2">
      <c r="A96" s="431">
        <v>132</v>
      </c>
      <c r="B96" s="432" t="s">
        <v>55</v>
      </c>
      <c r="C96" s="433">
        <v>12.562231759656701</v>
      </c>
      <c r="D96" s="434" t="s">
        <v>43</v>
      </c>
      <c r="E96" s="440"/>
      <c r="F96" s="439"/>
      <c r="G96" s="439"/>
      <c r="H96" s="439"/>
    </row>
    <row r="97" spans="1:8" ht="14" customHeight="1" x14ac:dyDescent="0.2">
      <c r="A97" s="431">
        <v>135</v>
      </c>
      <c r="B97" s="432" t="s">
        <v>55</v>
      </c>
      <c r="C97" s="433">
        <v>-5.6694915254236999</v>
      </c>
      <c r="D97" s="434" t="s">
        <v>40</v>
      </c>
      <c r="E97" s="440"/>
      <c r="F97" s="439"/>
      <c r="G97" s="439"/>
      <c r="H97" s="439"/>
    </row>
    <row r="98" spans="1:8" ht="14" customHeight="1" x14ac:dyDescent="0.2">
      <c r="A98" s="431">
        <v>144</v>
      </c>
      <c r="B98" s="432" t="s">
        <v>55</v>
      </c>
      <c r="C98" s="433">
        <v>-0.85236396074932996</v>
      </c>
      <c r="D98" s="434" t="s">
        <v>40</v>
      </c>
      <c r="E98" s="440"/>
      <c r="F98" s="439"/>
      <c r="G98" s="439"/>
      <c r="H98" s="439"/>
    </row>
    <row r="99" spans="1:8" ht="15.5" customHeight="1" x14ac:dyDescent="0.2">
      <c r="A99" s="448">
        <v>147</v>
      </c>
      <c r="B99" s="449" t="s">
        <v>55</v>
      </c>
      <c r="C99" s="464"/>
      <c r="D99" s="464"/>
      <c r="E99" s="440"/>
      <c r="F99" s="439"/>
      <c r="G99" s="439"/>
      <c r="H99" s="439"/>
    </row>
  </sheetData>
  <mergeCells count="1">
    <mergeCell ref="A1:G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9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G19" sqref="G19"/>
    </sheetView>
  </sheetViews>
  <sheetFormatPr baseColWidth="10" defaultColWidth="16.33203125" defaultRowHeight="15.5" customHeight="1" x14ac:dyDescent="0.2"/>
  <cols>
    <col min="1" max="8" width="16.33203125" style="1" customWidth="1"/>
    <col min="9" max="9" width="18.33203125" style="1" customWidth="1"/>
    <col min="10" max="16384" width="16.33203125" style="1"/>
  </cols>
  <sheetData>
    <row r="1" spans="1:9" ht="23" customHeight="1" x14ac:dyDescent="0.2">
      <c r="A1" s="529" t="s">
        <v>69</v>
      </c>
      <c r="B1" s="529"/>
      <c r="C1" s="529"/>
      <c r="D1" s="529"/>
      <c r="E1" s="529"/>
      <c r="F1" s="529"/>
      <c r="G1" s="529"/>
      <c r="H1" s="529"/>
    </row>
    <row r="2" spans="1:9" ht="14.5" customHeight="1" x14ac:dyDescent="0.25">
      <c r="A2" s="423" t="s">
        <v>61</v>
      </c>
      <c r="B2" s="423" t="s">
        <v>15</v>
      </c>
      <c r="C2" s="423" t="s">
        <v>62</v>
      </c>
      <c r="D2" s="465" t="s">
        <v>10</v>
      </c>
      <c r="E2" s="466" t="s">
        <v>12</v>
      </c>
      <c r="F2" s="424"/>
      <c r="G2" s="423" t="s">
        <v>63</v>
      </c>
      <c r="H2" s="423" t="s">
        <v>64</v>
      </c>
      <c r="I2" s="423"/>
    </row>
    <row r="3" spans="1:9" ht="14.25" customHeight="1" x14ac:dyDescent="0.2">
      <c r="A3" s="467">
        <v>56</v>
      </c>
      <c r="B3" s="468" t="s">
        <v>38</v>
      </c>
      <c r="C3" s="469">
        <v>0.95180366646953996</v>
      </c>
      <c r="D3" s="470">
        <v>3.54819633353046</v>
      </c>
      <c r="E3" s="471" t="s">
        <v>43</v>
      </c>
      <c r="F3" s="428" t="s">
        <v>76</v>
      </c>
      <c r="G3" s="429">
        <f>COUNTIF(E3:E52,"S")</f>
        <v>38</v>
      </c>
      <c r="H3" s="430">
        <f>G3/G5*100</f>
        <v>77.551020408163268</v>
      </c>
      <c r="I3" s="524" t="s">
        <v>99</v>
      </c>
    </row>
    <row r="4" spans="1:9" ht="14" customHeight="1" x14ac:dyDescent="0.2">
      <c r="A4" s="431">
        <v>70</v>
      </c>
      <c r="B4" s="432" t="s">
        <v>48</v>
      </c>
      <c r="C4" s="433">
        <v>0.88771824202287997</v>
      </c>
      <c r="D4" s="472">
        <v>3.61228175797712</v>
      </c>
      <c r="E4" s="434" t="s">
        <v>43</v>
      </c>
      <c r="F4" s="435" t="s">
        <v>75</v>
      </c>
      <c r="G4" s="436">
        <f>COUNTIF(E3:E52,"US")</f>
        <v>11</v>
      </c>
      <c r="H4" s="437">
        <f>G4/G5*100</f>
        <v>22.448979591836736</v>
      </c>
      <c r="I4" s="437"/>
    </row>
    <row r="5" spans="1:9" ht="14" customHeight="1" x14ac:dyDescent="0.2">
      <c r="A5" s="431">
        <v>58</v>
      </c>
      <c r="B5" s="432" t="s">
        <v>55</v>
      </c>
      <c r="C5" s="438"/>
      <c r="D5" s="472">
        <v>4.0927694406548403</v>
      </c>
      <c r="E5" s="434" t="s">
        <v>43</v>
      </c>
      <c r="F5" s="525" t="s">
        <v>100</v>
      </c>
      <c r="G5" s="436">
        <f>SUM(G2:G4)</f>
        <v>49</v>
      </c>
      <c r="H5" s="436">
        <f>SUM(H2:H4)</f>
        <v>100</v>
      </c>
      <c r="I5" s="436"/>
    </row>
    <row r="6" spans="1:9" ht="14" customHeight="1" x14ac:dyDescent="0.2">
      <c r="A6" s="431">
        <v>83</v>
      </c>
      <c r="B6" s="432" t="s">
        <v>38</v>
      </c>
      <c r="C6" s="433">
        <v>21.823460639127099</v>
      </c>
      <c r="D6" s="472">
        <v>4.6765393608729502</v>
      </c>
      <c r="E6" s="434" t="s">
        <v>43</v>
      </c>
      <c r="F6" s="440"/>
      <c r="G6" s="439"/>
      <c r="H6" s="439"/>
      <c r="I6" s="439"/>
    </row>
    <row r="7" spans="1:9" ht="14" customHeight="1" x14ac:dyDescent="0.2">
      <c r="A7" s="431">
        <v>71</v>
      </c>
      <c r="B7" s="432" t="s">
        <v>55</v>
      </c>
      <c r="C7" s="433">
        <v>-0.27707006369427001</v>
      </c>
      <c r="D7" s="472">
        <v>4.7770700636942696</v>
      </c>
      <c r="E7" s="434" t="s">
        <v>40</v>
      </c>
      <c r="F7" s="440"/>
      <c r="G7" s="439"/>
      <c r="H7" s="439"/>
      <c r="I7" s="439"/>
    </row>
    <row r="8" spans="1:9" ht="15.5" customHeight="1" x14ac:dyDescent="0.2">
      <c r="A8" s="448">
        <v>152</v>
      </c>
      <c r="B8" s="449" t="s">
        <v>48</v>
      </c>
      <c r="C8" s="454">
        <v>14.1593384429205</v>
      </c>
      <c r="D8" s="473">
        <v>4.8406615570794704</v>
      </c>
      <c r="E8" s="451" t="s">
        <v>43</v>
      </c>
      <c r="F8" s="440"/>
      <c r="G8" s="439"/>
      <c r="H8" s="439"/>
      <c r="I8" s="439"/>
    </row>
    <row r="9" spans="1:9" ht="15.5" customHeight="1" x14ac:dyDescent="0.2">
      <c r="A9" s="425">
        <v>136</v>
      </c>
      <c r="B9" s="426" t="s">
        <v>48</v>
      </c>
      <c r="C9" s="452">
        <v>4.0083194675540801</v>
      </c>
      <c r="D9" s="474">
        <v>4.9916805324459199</v>
      </c>
      <c r="E9" s="453" t="s">
        <v>43</v>
      </c>
      <c r="F9" s="435" t="s">
        <v>66</v>
      </c>
      <c r="G9" s="436">
        <f>AVERAGE(C3:C52)</f>
        <v>4.998047307854276</v>
      </c>
      <c r="H9" s="439"/>
      <c r="I9" s="439"/>
    </row>
    <row r="10" spans="1:9" ht="14" customHeight="1" x14ac:dyDescent="0.2">
      <c r="A10" s="431">
        <v>19</v>
      </c>
      <c r="B10" s="432" t="s">
        <v>51</v>
      </c>
      <c r="C10" s="433">
        <v>15.9066213921902</v>
      </c>
      <c r="D10" s="472">
        <v>5.09337860780985</v>
      </c>
      <c r="E10" s="434" t="s">
        <v>43</v>
      </c>
      <c r="F10" s="435" t="s">
        <v>67</v>
      </c>
      <c r="G10" s="436">
        <f>STDEV(C3:C52)</f>
        <v>9.5629419712068966</v>
      </c>
      <c r="H10" s="439"/>
      <c r="I10" s="439"/>
    </row>
    <row r="11" spans="1:9" ht="14" customHeight="1" x14ac:dyDescent="0.2">
      <c r="A11" s="431">
        <v>119</v>
      </c>
      <c r="B11" s="432" t="s">
        <v>38</v>
      </c>
      <c r="C11" s="438"/>
      <c r="D11" s="472">
        <v>5.1063829787234001</v>
      </c>
      <c r="E11" s="434" t="s">
        <v>43</v>
      </c>
      <c r="F11" s="440"/>
      <c r="G11" s="439"/>
      <c r="H11" s="439"/>
      <c r="I11" s="439"/>
    </row>
    <row r="12" spans="1:9" ht="14" customHeight="1" x14ac:dyDescent="0.2">
      <c r="A12" s="431">
        <v>31</v>
      </c>
      <c r="B12" s="432" t="s">
        <v>38</v>
      </c>
      <c r="C12" s="433">
        <v>13.647636039250701</v>
      </c>
      <c r="D12" s="472">
        <v>5.3523639607493303</v>
      </c>
      <c r="E12" s="434" t="s">
        <v>43</v>
      </c>
      <c r="F12" s="440"/>
      <c r="G12" s="439"/>
      <c r="H12" s="439"/>
      <c r="I12" s="439"/>
    </row>
    <row r="13" spans="1:9" ht="14" customHeight="1" x14ac:dyDescent="0.2">
      <c r="A13" s="431">
        <v>144</v>
      </c>
      <c r="B13" s="432" t="s">
        <v>55</v>
      </c>
      <c r="C13" s="433">
        <v>-0.85236396074932996</v>
      </c>
      <c r="D13" s="472">
        <v>5.3523639607493303</v>
      </c>
      <c r="E13" s="434" t="s">
        <v>40</v>
      </c>
      <c r="F13" s="440"/>
      <c r="G13" s="439"/>
      <c r="H13" s="439"/>
      <c r="I13" s="439"/>
    </row>
    <row r="14" spans="1:9" ht="14" customHeight="1" x14ac:dyDescent="0.2">
      <c r="A14" s="431">
        <v>87</v>
      </c>
      <c r="B14" s="432" t="s">
        <v>38</v>
      </c>
      <c r="C14" s="433">
        <v>3.0769990128331699</v>
      </c>
      <c r="D14" s="472">
        <v>5.9230009871668301</v>
      </c>
      <c r="E14" s="434" t="s">
        <v>43</v>
      </c>
      <c r="F14" s="440"/>
      <c r="G14" s="439"/>
      <c r="H14" s="439"/>
      <c r="I14" s="439"/>
    </row>
    <row r="15" spans="1:9" ht="14" customHeight="1" x14ac:dyDescent="0.2">
      <c r="A15" s="431">
        <v>39</v>
      </c>
      <c r="B15" s="432" t="s">
        <v>48</v>
      </c>
      <c r="C15" s="433">
        <v>3.0769990128331699</v>
      </c>
      <c r="D15" s="472">
        <v>5.9230009871668301</v>
      </c>
      <c r="E15" s="434" t="s">
        <v>43</v>
      </c>
      <c r="F15" s="440"/>
      <c r="G15" s="439"/>
      <c r="H15" s="439"/>
      <c r="I15" s="439"/>
    </row>
    <row r="16" spans="1:9" ht="14" customHeight="1" x14ac:dyDescent="0.2">
      <c r="A16" s="431">
        <v>80</v>
      </c>
      <c r="B16" s="432" t="s">
        <v>48</v>
      </c>
      <c r="C16" s="433">
        <v>2.98797595190381</v>
      </c>
      <c r="D16" s="472">
        <v>6.0120240480961904</v>
      </c>
      <c r="E16" s="434" t="s">
        <v>43</v>
      </c>
      <c r="F16" s="440"/>
      <c r="G16" s="439"/>
      <c r="H16" s="439"/>
      <c r="I16" s="439"/>
    </row>
    <row r="17" spans="1:9" ht="14" customHeight="1" x14ac:dyDescent="0.2">
      <c r="A17" s="431">
        <v>14</v>
      </c>
      <c r="B17" s="432" t="s">
        <v>55</v>
      </c>
      <c r="C17" s="433">
        <v>2.7823834196891202</v>
      </c>
      <c r="D17" s="472">
        <v>6.2176165803108798</v>
      </c>
      <c r="E17" s="434" t="s">
        <v>43</v>
      </c>
      <c r="F17" s="440"/>
      <c r="G17" s="439"/>
      <c r="H17" s="439"/>
      <c r="I17" s="439"/>
    </row>
    <row r="18" spans="1:9" ht="14" customHeight="1" x14ac:dyDescent="0.2">
      <c r="A18" s="431">
        <v>124</v>
      </c>
      <c r="B18" s="432" t="s">
        <v>51</v>
      </c>
      <c r="C18" s="433">
        <v>1.16420274551214</v>
      </c>
      <c r="D18" s="472">
        <v>6.3357972544878596</v>
      </c>
      <c r="E18" s="434" t="s">
        <v>43</v>
      </c>
      <c r="F18" s="440"/>
      <c r="G18" s="439"/>
      <c r="H18" s="439"/>
      <c r="I18" s="439"/>
    </row>
    <row r="19" spans="1:9" ht="14" customHeight="1" x14ac:dyDescent="0.2">
      <c r="A19" s="431">
        <v>132</v>
      </c>
      <c r="B19" s="432" t="s">
        <v>55</v>
      </c>
      <c r="C19" s="433">
        <v>12.562231759656701</v>
      </c>
      <c r="D19" s="472">
        <v>6.4377682403433498</v>
      </c>
      <c r="E19" s="434" t="s">
        <v>43</v>
      </c>
      <c r="F19" s="440"/>
      <c r="G19" s="439"/>
      <c r="H19" s="439"/>
      <c r="I19" s="439"/>
    </row>
    <row r="20" spans="1:9" ht="14" customHeight="1" x14ac:dyDescent="0.2">
      <c r="A20" s="431">
        <v>49</v>
      </c>
      <c r="B20" s="432" t="s">
        <v>51</v>
      </c>
      <c r="C20" s="433">
        <v>3.8259176863181299</v>
      </c>
      <c r="D20" s="472">
        <v>6.6740823136818701</v>
      </c>
      <c r="E20" s="434" t="s">
        <v>43</v>
      </c>
      <c r="F20" s="440"/>
      <c r="G20" s="439"/>
      <c r="H20" s="439"/>
      <c r="I20" s="439"/>
    </row>
    <row r="21" spans="1:9" ht="14" customHeight="1" x14ac:dyDescent="0.2">
      <c r="A21" s="431">
        <v>91</v>
      </c>
      <c r="B21" s="432" t="s">
        <v>48</v>
      </c>
      <c r="C21" s="433">
        <v>-2.33371298405467</v>
      </c>
      <c r="D21" s="472">
        <v>6.83371298405467</v>
      </c>
      <c r="E21" s="434" t="s">
        <v>40</v>
      </c>
      <c r="F21" s="440"/>
      <c r="G21" s="439"/>
      <c r="H21" s="439"/>
      <c r="I21" s="439"/>
    </row>
    <row r="22" spans="1:9" ht="14" customHeight="1" x14ac:dyDescent="0.2">
      <c r="A22" s="431">
        <v>38</v>
      </c>
      <c r="B22" s="432" t="s">
        <v>48</v>
      </c>
      <c r="C22" s="433">
        <v>12.1192660550459</v>
      </c>
      <c r="D22" s="472">
        <v>6.8807339449541303</v>
      </c>
      <c r="E22" s="434" t="s">
        <v>43</v>
      </c>
      <c r="F22" s="440"/>
      <c r="G22" s="439"/>
      <c r="H22" s="439"/>
      <c r="I22" s="439"/>
    </row>
    <row r="23" spans="1:9" ht="14" customHeight="1" x14ac:dyDescent="0.2">
      <c r="A23" s="431">
        <v>107</v>
      </c>
      <c r="B23" s="432" t="s">
        <v>48</v>
      </c>
      <c r="C23" s="433">
        <v>-2.3807339449541298</v>
      </c>
      <c r="D23" s="472">
        <v>6.8807339449541303</v>
      </c>
      <c r="E23" s="434" t="s">
        <v>40</v>
      </c>
      <c r="F23" s="440"/>
      <c r="G23" s="439"/>
      <c r="H23" s="439"/>
      <c r="I23" s="439"/>
    </row>
    <row r="24" spans="1:9" ht="14" customHeight="1" x14ac:dyDescent="0.2">
      <c r="A24" s="431">
        <v>150</v>
      </c>
      <c r="B24" s="432" t="s">
        <v>38</v>
      </c>
      <c r="C24" s="433">
        <v>11.071593533487301</v>
      </c>
      <c r="D24" s="472">
        <v>6.9284064665127003</v>
      </c>
      <c r="E24" s="434" t="s">
        <v>43</v>
      </c>
      <c r="F24" s="440"/>
      <c r="G24" s="439"/>
      <c r="H24" s="439"/>
      <c r="I24" s="439"/>
    </row>
    <row r="25" spans="1:9" ht="14" customHeight="1" x14ac:dyDescent="0.2">
      <c r="A25" s="431">
        <v>111</v>
      </c>
      <c r="B25" s="432" t="s">
        <v>55</v>
      </c>
      <c r="C25" s="433">
        <v>1.9742388758782199</v>
      </c>
      <c r="D25" s="472">
        <v>7.0257611241217797</v>
      </c>
      <c r="E25" s="434" t="s">
        <v>43</v>
      </c>
      <c r="F25" s="440"/>
      <c r="G25" s="439"/>
      <c r="H25" s="439"/>
      <c r="I25" s="439"/>
    </row>
    <row r="26" spans="1:9" ht="15.5" customHeight="1" x14ac:dyDescent="0.2">
      <c r="A26" s="448">
        <v>128</v>
      </c>
      <c r="B26" s="449" t="s">
        <v>51</v>
      </c>
      <c r="C26" s="433">
        <v>-2.7158749248346399</v>
      </c>
      <c r="D26" s="472">
        <v>7.2158749248346403</v>
      </c>
      <c r="E26" s="434" t="s">
        <v>40</v>
      </c>
      <c r="F26" s="440"/>
      <c r="G26" s="439"/>
      <c r="H26" s="439"/>
      <c r="I26" s="439"/>
    </row>
    <row r="27" spans="1:9" ht="15.5" customHeight="1" x14ac:dyDescent="0.2">
      <c r="A27" s="475">
        <v>26</v>
      </c>
      <c r="B27" s="476" t="s">
        <v>51</v>
      </c>
      <c r="C27" s="438"/>
      <c r="D27" s="472">
        <v>7.5282308657465498</v>
      </c>
      <c r="E27" s="434" t="s">
        <v>43</v>
      </c>
      <c r="F27" s="440"/>
      <c r="G27" s="439"/>
      <c r="H27" s="439"/>
      <c r="I27" s="439"/>
    </row>
    <row r="28" spans="1:9" ht="14" customHeight="1" x14ac:dyDescent="0.2">
      <c r="A28" s="431">
        <v>63</v>
      </c>
      <c r="B28" s="432" t="s">
        <v>55</v>
      </c>
      <c r="C28" s="438"/>
      <c r="D28" s="472">
        <v>7.7319587628865998</v>
      </c>
      <c r="E28" s="434" t="s">
        <v>43</v>
      </c>
      <c r="F28" s="440"/>
      <c r="G28" s="439"/>
      <c r="H28" s="439"/>
      <c r="I28" s="439"/>
    </row>
    <row r="29" spans="1:9" ht="14" customHeight="1" x14ac:dyDescent="0.2">
      <c r="A29" s="431">
        <v>109</v>
      </c>
      <c r="B29" s="432" t="s">
        <v>55</v>
      </c>
      <c r="C29" s="438"/>
      <c r="D29" s="472">
        <v>8.0267558528428093</v>
      </c>
      <c r="E29" s="434" t="s">
        <v>43</v>
      </c>
      <c r="F29" s="440"/>
      <c r="G29" s="439"/>
      <c r="H29" s="439"/>
      <c r="I29" s="439"/>
    </row>
    <row r="30" spans="1:9" ht="14" customHeight="1" x14ac:dyDescent="0.2">
      <c r="A30" s="431">
        <v>101</v>
      </c>
      <c r="B30" s="432" t="s">
        <v>38</v>
      </c>
      <c r="C30" s="433">
        <v>10.8918918918919</v>
      </c>
      <c r="D30" s="472">
        <v>8.1081081081081106</v>
      </c>
      <c r="E30" s="434" t="s">
        <v>43</v>
      </c>
      <c r="F30" s="440"/>
      <c r="G30" s="439"/>
      <c r="H30" s="439"/>
      <c r="I30" s="439"/>
    </row>
    <row r="31" spans="1:9" ht="14" customHeight="1" x14ac:dyDescent="0.2">
      <c r="A31" s="431">
        <v>89</v>
      </c>
      <c r="B31" s="432" t="s">
        <v>38</v>
      </c>
      <c r="C31" s="438"/>
      <c r="D31" s="472">
        <v>8.7082728592162599</v>
      </c>
      <c r="E31" s="434" t="s">
        <v>43</v>
      </c>
      <c r="F31" s="440"/>
      <c r="G31" s="439"/>
      <c r="H31" s="439"/>
      <c r="I31" s="439"/>
    </row>
    <row r="32" spans="1:9" ht="14" customHeight="1" x14ac:dyDescent="0.2">
      <c r="A32" s="431">
        <v>13</v>
      </c>
      <c r="B32" s="432" t="s">
        <v>51</v>
      </c>
      <c r="C32" s="433">
        <v>6.2917271407837401</v>
      </c>
      <c r="D32" s="472">
        <v>8.7082728592162599</v>
      </c>
      <c r="E32" s="434" t="s">
        <v>43</v>
      </c>
      <c r="F32" s="440"/>
      <c r="G32" s="439"/>
      <c r="H32" s="439"/>
      <c r="I32" s="439"/>
    </row>
    <row r="33" spans="1:9" ht="14" customHeight="1" x14ac:dyDescent="0.2">
      <c r="A33" s="431">
        <v>5</v>
      </c>
      <c r="B33" s="432" t="s">
        <v>51</v>
      </c>
      <c r="C33" s="438"/>
      <c r="D33" s="472">
        <v>8.7272727272727302</v>
      </c>
      <c r="E33" s="434" t="s">
        <v>43</v>
      </c>
      <c r="F33" s="440"/>
      <c r="G33" s="439"/>
      <c r="H33" s="439"/>
      <c r="I33" s="439"/>
    </row>
    <row r="34" spans="1:9" ht="14" customHeight="1" x14ac:dyDescent="0.2">
      <c r="A34" s="431">
        <v>25</v>
      </c>
      <c r="B34" s="432" t="s">
        <v>48</v>
      </c>
      <c r="C34" s="438"/>
      <c r="D34" s="472">
        <v>8.7847730600292806</v>
      </c>
      <c r="E34" s="434" t="s">
        <v>43</v>
      </c>
      <c r="F34" s="440"/>
      <c r="G34" s="439"/>
      <c r="H34" s="439"/>
      <c r="I34" s="439"/>
    </row>
    <row r="35" spans="1:9" ht="14" customHeight="1" x14ac:dyDescent="0.2">
      <c r="A35" s="431">
        <v>48</v>
      </c>
      <c r="B35" s="432" t="s">
        <v>38</v>
      </c>
      <c r="C35" s="433">
        <v>9.9365558912386707</v>
      </c>
      <c r="D35" s="472">
        <v>9.0634441087613293</v>
      </c>
      <c r="E35" s="434" t="s">
        <v>43</v>
      </c>
      <c r="F35" s="440"/>
      <c r="G35" s="439"/>
      <c r="H35" s="439"/>
      <c r="I35" s="439"/>
    </row>
    <row r="36" spans="1:9" ht="15.5" customHeight="1" x14ac:dyDescent="0.2">
      <c r="A36" s="448">
        <v>151</v>
      </c>
      <c r="B36" s="449" t="s">
        <v>38</v>
      </c>
      <c r="C36" s="438"/>
      <c r="D36" s="472">
        <v>9.0634441087613293</v>
      </c>
      <c r="E36" s="434" t="s">
        <v>43</v>
      </c>
      <c r="F36" s="440"/>
      <c r="G36" s="439"/>
      <c r="H36" s="439"/>
      <c r="I36" s="439"/>
    </row>
    <row r="37" spans="1:9" ht="15.5" customHeight="1" x14ac:dyDescent="0.2">
      <c r="A37" s="425">
        <v>1</v>
      </c>
      <c r="B37" s="426" t="s">
        <v>55</v>
      </c>
      <c r="C37" s="441"/>
      <c r="D37" s="477">
        <v>9.0634441087613293</v>
      </c>
      <c r="E37" s="441"/>
      <c r="F37" s="440"/>
      <c r="G37" s="439"/>
      <c r="H37" s="439"/>
      <c r="I37" s="439"/>
    </row>
    <row r="38" spans="1:9" ht="14" customHeight="1" x14ac:dyDescent="0.2">
      <c r="A38" s="431">
        <v>59</v>
      </c>
      <c r="B38" s="432" t="s">
        <v>55</v>
      </c>
      <c r="C38" s="438"/>
      <c r="D38" s="472">
        <v>9.0634441087613293</v>
      </c>
      <c r="E38" s="434" t="s">
        <v>43</v>
      </c>
      <c r="F38" s="440"/>
      <c r="G38" s="439"/>
      <c r="H38" s="439"/>
      <c r="I38" s="439"/>
    </row>
    <row r="39" spans="1:9" ht="14" customHeight="1" x14ac:dyDescent="0.2">
      <c r="A39" s="431">
        <v>9</v>
      </c>
      <c r="B39" s="432" t="s">
        <v>48</v>
      </c>
      <c r="C39" s="433">
        <v>40.269230769230802</v>
      </c>
      <c r="D39" s="472">
        <v>9.2307692307692299</v>
      </c>
      <c r="E39" s="434" t="s">
        <v>43</v>
      </c>
      <c r="F39" s="440"/>
      <c r="G39" s="439"/>
      <c r="H39" s="439"/>
      <c r="I39" s="439"/>
    </row>
    <row r="40" spans="1:9" ht="14" customHeight="1" x14ac:dyDescent="0.2">
      <c r="A40" s="431">
        <v>72</v>
      </c>
      <c r="B40" s="432" t="s">
        <v>55</v>
      </c>
      <c r="C40" s="438"/>
      <c r="D40" s="472">
        <v>9.2307692307692299</v>
      </c>
      <c r="E40" s="434" t="s">
        <v>43</v>
      </c>
      <c r="F40" s="440"/>
      <c r="G40" s="439"/>
      <c r="H40" s="439"/>
      <c r="I40" s="439"/>
    </row>
    <row r="41" spans="1:9" ht="14" customHeight="1" x14ac:dyDescent="0.2">
      <c r="A41" s="431">
        <v>47</v>
      </c>
      <c r="B41" s="432" t="s">
        <v>51</v>
      </c>
      <c r="C41" s="438"/>
      <c r="D41" s="472">
        <v>9.4488188976377998</v>
      </c>
      <c r="E41" s="434" t="s">
        <v>43</v>
      </c>
      <c r="F41" s="440"/>
      <c r="G41" s="439"/>
      <c r="H41" s="439"/>
      <c r="I41" s="439"/>
    </row>
    <row r="42" spans="1:9" ht="14" customHeight="1" x14ac:dyDescent="0.2">
      <c r="A42" s="431">
        <v>15</v>
      </c>
      <c r="B42" s="432" t="s">
        <v>48</v>
      </c>
      <c r="C42" s="438"/>
      <c r="D42" s="472">
        <v>9.8684210526315805</v>
      </c>
      <c r="E42" s="434" t="s">
        <v>43</v>
      </c>
      <c r="F42" s="440"/>
      <c r="G42" s="439"/>
      <c r="H42" s="439"/>
      <c r="I42" s="439"/>
    </row>
    <row r="43" spans="1:9" ht="14" customHeight="1" x14ac:dyDescent="0.2">
      <c r="A43" s="431">
        <v>123</v>
      </c>
      <c r="B43" s="432" t="s">
        <v>48</v>
      </c>
      <c r="C43" s="433">
        <v>-5.3684210526315796</v>
      </c>
      <c r="D43" s="472">
        <v>9.8684210526315805</v>
      </c>
      <c r="E43" s="434" t="s">
        <v>40</v>
      </c>
      <c r="F43" s="440"/>
      <c r="G43" s="439"/>
      <c r="H43" s="439"/>
      <c r="I43" s="439"/>
    </row>
    <row r="44" spans="1:9" ht="14" customHeight="1" x14ac:dyDescent="0.2">
      <c r="A44" s="431">
        <v>135</v>
      </c>
      <c r="B44" s="432" t="s">
        <v>55</v>
      </c>
      <c r="C44" s="433">
        <v>-5.6694915254236999</v>
      </c>
      <c r="D44" s="472">
        <v>10.1694915254237</v>
      </c>
      <c r="E44" s="434" t="s">
        <v>40</v>
      </c>
      <c r="F44" s="440"/>
      <c r="G44" s="439"/>
      <c r="H44" s="439"/>
      <c r="I44" s="439"/>
    </row>
    <row r="45" spans="1:9" ht="14" customHeight="1" x14ac:dyDescent="0.2">
      <c r="A45" s="431">
        <v>112</v>
      </c>
      <c r="B45" s="432" t="s">
        <v>55</v>
      </c>
      <c r="C45" s="433">
        <v>-5.8004291845494</v>
      </c>
      <c r="D45" s="472">
        <v>10.300429184549399</v>
      </c>
      <c r="E45" s="434" t="s">
        <v>40</v>
      </c>
      <c r="F45" s="440"/>
      <c r="G45" s="439"/>
      <c r="H45" s="439"/>
      <c r="I45" s="439"/>
    </row>
    <row r="46" spans="1:9" ht="14" customHeight="1" x14ac:dyDescent="0.2">
      <c r="A46" s="431">
        <v>114</v>
      </c>
      <c r="B46" s="432" t="s">
        <v>55</v>
      </c>
      <c r="C46" s="438"/>
      <c r="D46" s="472">
        <v>10.327022375215099</v>
      </c>
      <c r="E46" s="434" t="s">
        <v>43</v>
      </c>
      <c r="F46" s="440"/>
      <c r="G46" s="439"/>
      <c r="H46" s="439"/>
      <c r="I46" s="439"/>
    </row>
    <row r="47" spans="1:9" ht="14" customHeight="1" x14ac:dyDescent="0.2">
      <c r="A47" s="431">
        <v>131</v>
      </c>
      <c r="B47" s="432" t="s">
        <v>48</v>
      </c>
      <c r="C47" s="433">
        <v>-1.5448154657293001</v>
      </c>
      <c r="D47" s="472">
        <v>10.5448154657293</v>
      </c>
      <c r="E47" s="434" t="s">
        <v>40</v>
      </c>
      <c r="F47" s="440"/>
      <c r="G47" s="439"/>
      <c r="H47" s="439"/>
      <c r="I47" s="439"/>
    </row>
    <row r="48" spans="1:9" ht="14" customHeight="1" x14ac:dyDescent="0.2">
      <c r="A48" s="431">
        <v>22</v>
      </c>
      <c r="B48" s="432" t="s">
        <v>55</v>
      </c>
      <c r="C48" s="438"/>
      <c r="D48" s="472">
        <v>10.5448154657293</v>
      </c>
      <c r="E48" s="434" t="s">
        <v>43</v>
      </c>
      <c r="F48" s="440"/>
      <c r="G48" s="439"/>
      <c r="H48" s="439"/>
      <c r="I48" s="439"/>
    </row>
    <row r="49" spans="1:9" ht="14" customHeight="1" x14ac:dyDescent="0.2">
      <c r="A49" s="431">
        <v>41</v>
      </c>
      <c r="B49" s="432" t="s">
        <v>55</v>
      </c>
      <c r="C49" s="438"/>
      <c r="D49" s="472">
        <v>11.385199240986701</v>
      </c>
      <c r="E49" s="434" t="s">
        <v>43</v>
      </c>
      <c r="F49" s="440"/>
      <c r="G49" s="439"/>
      <c r="H49" s="439"/>
      <c r="I49" s="439"/>
    </row>
    <row r="50" spans="1:9" ht="14" customHeight="1" x14ac:dyDescent="0.2">
      <c r="A50" s="431">
        <v>106</v>
      </c>
      <c r="B50" s="432" t="s">
        <v>55</v>
      </c>
      <c r="C50" s="433">
        <v>-2.3851992409867</v>
      </c>
      <c r="D50" s="472">
        <v>11.385199240986701</v>
      </c>
      <c r="E50" s="434" t="s">
        <v>40</v>
      </c>
      <c r="F50" s="440"/>
      <c r="G50" s="439"/>
      <c r="H50" s="439"/>
      <c r="I50" s="439"/>
    </row>
    <row r="51" spans="1:9" ht="14" customHeight="1" x14ac:dyDescent="0.2">
      <c r="A51" s="431">
        <v>37</v>
      </c>
      <c r="B51" s="432" t="s">
        <v>51</v>
      </c>
      <c r="C51" s="438"/>
      <c r="D51" s="472">
        <v>11.4832535885167</v>
      </c>
      <c r="E51" s="434" t="s">
        <v>43</v>
      </c>
      <c r="F51" s="440"/>
      <c r="G51" s="439"/>
      <c r="H51" s="439"/>
      <c r="I51" s="439"/>
    </row>
    <row r="52" spans="1:9" ht="14" customHeight="1" x14ac:dyDescent="0.2">
      <c r="A52" s="431">
        <v>143</v>
      </c>
      <c r="B52" s="432" t="s">
        <v>48</v>
      </c>
      <c r="C52" s="433">
        <v>-4.1504854368931996</v>
      </c>
      <c r="D52" s="472">
        <v>11.6504854368932</v>
      </c>
      <c r="E52" s="434" t="s">
        <v>40</v>
      </c>
      <c r="F52" s="440"/>
      <c r="G52" s="439"/>
      <c r="H52" s="439"/>
      <c r="I52" s="439"/>
    </row>
    <row r="53" spans="1:9" ht="14" customHeight="1" x14ac:dyDescent="0.2">
      <c r="A53" s="431">
        <v>21</v>
      </c>
      <c r="B53" s="432" t="s">
        <v>38</v>
      </c>
      <c r="C53" s="433">
        <v>-3</v>
      </c>
      <c r="D53" s="472">
        <v>12</v>
      </c>
      <c r="E53" s="434" t="s">
        <v>40</v>
      </c>
      <c r="F53" s="440"/>
      <c r="G53" s="439"/>
      <c r="H53" s="437"/>
      <c r="I53" s="437"/>
    </row>
    <row r="54" spans="1:9" ht="14" customHeight="1" x14ac:dyDescent="0.2">
      <c r="A54" s="431">
        <v>24</v>
      </c>
      <c r="B54" s="432" t="s">
        <v>38</v>
      </c>
      <c r="C54" s="438"/>
      <c r="D54" s="472">
        <v>12</v>
      </c>
      <c r="E54" s="434" t="s">
        <v>43</v>
      </c>
      <c r="F54" s="440"/>
      <c r="G54" s="439"/>
      <c r="H54" s="439"/>
      <c r="I54" s="439"/>
    </row>
    <row r="55" spans="1:9" ht="14" customHeight="1" x14ac:dyDescent="0.2">
      <c r="A55" s="431">
        <v>51</v>
      </c>
      <c r="B55" s="432" t="s">
        <v>38</v>
      </c>
      <c r="C55" s="433">
        <v>37.5</v>
      </c>
      <c r="D55" s="472">
        <v>12</v>
      </c>
      <c r="E55" s="434" t="s">
        <v>43</v>
      </c>
      <c r="F55" s="440"/>
      <c r="G55" s="439"/>
      <c r="H55" s="439"/>
      <c r="I55" s="439"/>
    </row>
    <row r="56" spans="1:9" ht="14" customHeight="1" x14ac:dyDescent="0.2">
      <c r="A56" s="431">
        <v>52</v>
      </c>
      <c r="B56" s="432" t="s">
        <v>38</v>
      </c>
      <c r="C56" s="438"/>
      <c r="D56" s="472">
        <v>12</v>
      </c>
      <c r="E56" s="434" t="s">
        <v>43</v>
      </c>
      <c r="F56" s="440"/>
      <c r="G56" s="439"/>
      <c r="H56" s="439"/>
      <c r="I56" s="439"/>
    </row>
    <row r="57" spans="1:9" ht="14" customHeight="1" x14ac:dyDescent="0.2">
      <c r="A57" s="431">
        <v>66</v>
      </c>
      <c r="B57" s="432" t="s">
        <v>38</v>
      </c>
      <c r="C57" s="433">
        <v>-3</v>
      </c>
      <c r="D57" s="472">
        <v>12</v>
      </c>
      <c r="E57" s="434" t="s">
        <v>40</v>
      </c>
      <c r="F57" s="440"/>
      <c r="G57" s="439"/>
      <c r="H57" s="439"/>
      <c r="I57" s="439"/>
    </row>
    <row r="58" spans="1:9" ht="14" customHeight="1" x14ac:dyDescent="0.2">
      <c r="A58" s="431">
        <v>75</v>
      </c>
      <c r="B58" s="432" t="s">
        <v>38</v>
      </c>
      <c r="C58" s="438"/>
      <c r="D58" s="472">
        <v>12</v>
      </c>
      <c r="E58" s="434" t="s">
        <v>43</v>
      </c>
      <c r="F58" s="440"/>
      <c r="G58" s="439"/>
      <c r="H58" s="439"/>
      <c r="I58" s="439"/>
    </row>
    <row r="59" spans="1:9" ht="14" customHeight="1" x14ac:dyDescent="0.2">
      <c r="A59" s="431">
        <v>92</v>
      </c>
      <c r="B59" s="432" t="s">
        <v>38</v>
      </c>
      <c r="C59" s="433">
        <v>37.5</v>
      </c>
      <c r="D59" s="472">
        <v>12</v>
      </c>
      <c r="E59" s="434" t="s">
        <v>43</v>
      </c>
      <c r="F59" s="440"/>
      <c r="G59" s="439"/>
      <c r="H59" s="439"/>
      <c r="I59" s="439"/>
    </row>
    <row r="60" spans="1:9" ht="14" customHeight="1" x14ac:dyDescent="0.2">
      <c r="A60" s="431">
        <v>117</v>
      </c>
      <c r="B60" s="432" t="s">
        <v>38</v>
      </c>
      <c r="C60" s="433">
        <v>-3</v>
      </c>
      <c r="D60" s="472">
        <v>12</v>
      </c>
      <c r="E60" s="434" t="s">
        <v>40</v>
      </c>
      <c r="F60" s="440"/>
      <c r="G60" s="439"/>
      <c r="H60" s="439"/>
      <c r="I60" s="439"/>
    </row>
    <row r="61" spans="1:9" ht="14" customHeight="1" x14ac:dyDescent="0.2">
      <c r="A61" s="431">
        <v>126</v>
      </c>
      <c r="B61" s="432" t="s">
        <v>38</v>
      </c>
      <c r="C61" s="433">
        <v>-7.5</v>
      </c>
      <c r="D61" s="472">
        <v>12</v>
      </c>
      <c r="E61" s="434" t="s">
        <v>40</v>
      </c>
      <c r="F61" s="440"/>
      <c r="G61" s="439"/>
      <c r="H61" s="439"/>
      <c r="I61" s="439"/>
    </row>
    <row r="62" spans="1:9" ht="15.5" customHeight="1" x14ac:dyDescent="0.2">
      <c r="A62" s="448">
        <v>134</v>
      </c>
      <c r="B62" s="449" t="s">
        <v>38</v>
      </c>
      <c r="C62" s="454">
        <v>-7.5</v>
      </c>
      <c r="D62" s="473">
        <v>12</v>
      </c>
      <c r="E62" s="451" t="s">
        <v>40</v>
      </c>
      <c r="F62" s="440"/>
      <c r="G62" s="439"/>
      <c r="H62" s="439"/>
      <c r="I62" s="439"/>
    </row>
    <row r="63" spans="1:9" ht="15.5" customHeight="1" x14ac:dyDescent="0.2">
      <c r="A63" s="425">
        <v>6</v>
      </c>
      <c r="B63" s="426" t="s">
        <v>48</v>
      </c>
      <c r="C63" s="452">
        <v>-7.5</v>
      </c>
      <c r="D63" s="474">
        <v>12</v>
      </c>
      <c r="E63" s="453" t="s">
        <v>40</v>
      </c>
      <c r="F63" s="440"/>
      <c r="G63" s="439"/>
      <c r="H63" s="439"/>
      <c r="I63" s="439"/>
    </row>
    <row r="64" spans="1:9" ht="14" customHeight="1" x14ac:dyDescent="0.2">
      <c r="A64" s="431">
        <v>33</v>
      </c>
      <c r="B64" s="432" t="s">
        <v>48</v>
      </c>
      <c r="C64" s="433">
        <v>14.5</v>
      </c>
      <c r="D64" s="472">
        <v>12</v>
      </c>
      <c r="E64" s="434" t="s">
        <v>43</v>
      </c>
      <c r="F64" s="440"/>
      <c r="G64" s="439"/>
      <c r="H64" s="439"/>
      <c r="I64" s="439"/>
    </row>
    <row r="65" spans="1:9" ht="14" customHeight="1" x14ac:dyDescent="0.2">
      <c r="A65" s="431">
        <v>61</v>
      </c>
      <c r="B65" s="432" t="s">
        <v>48</v>
      </c>
      <c r="C65" s="433">
        <v>-7.5</v>
      </c>
      <c r="D65" s="472">
        <v>12</v>
      </c>
      <c r="E65" s="434" t="s">
        <v>40</v>
      </c>
      <c r="F65" s="440"/>
      <c r="G65" s="439"/>
      <c r="H65" s="439"/>
      <c r="I65" s="439"/>
    </row>
    <row r="66" spans="1:9" ht="14" customHeight="1" x14ac:dyDescent="0.2">
      <c r="A66" s="431">
        <v>69</v>
      </c>
      <c r="B66" s="432" t="s">
        <v>48</v>
      </c>
      <c r="C66" s="433">
        <v>-7.5</v>
      </c>
      <c r="D66" s="472">
        <v>12</v>
      </c>
      <c r="E66" s="434" t="s">
        <v>40</v>
      </c>
      <c r="F66" s="440"/>
      <c r="G66" s="439"/>
      <c r="H66" s="439"/>
      <c r="I66" s="439"/>
    </row>
    <row r="67" spans="1:9" ht="14" customHeight="1" x14ac:dyDescent="0.2">
      <c r="A67" s="431">
        <v>97</v>
      </c>
      <c r="B67" s="432" t="s">
        <v>48</v>
      </c>
      <c r="C67" s="433">
        <v>37.5</v>
      </c>
      <c r="D67" s="472">
        <v>12</v>
      </c>
      <c r="E67" s="434" t="s">
        <v>43</v>
      </c>
      <c r="F67" s="440"/>
      <c r="G67" s="439"/>
      <c r="H67" s="439"/>
      <c r="I67" s="439"/>
    </row>
    <row r="68" spans="1:9" ht="14" customHeight="1" x14ac:dyDescent="0.2">
      <c r="A68" s="431">
        <v>108</v>
      </c>
      <c r="B68" s="432" t="s">
        <v>48</v>
      </c>
      <c r="C68" s="433">
        <v>-3</v>
      </c>
      <c r="D68" s="472">
        <v>12</v>
      </c>
      <c r="E68" s="434" t="s">
        <v>40</v>
      </c>
      <c r="F68" s="440"/>
      <c r="G68" s="439"/>
      <c r="H68" s="439"/>
      <c r="I68" s="439"/>
    </row>
    <row r="69" spans="1:9" ht="15.5" customHeight="1" x14ac:dyDescent="0.2">
      <c r="A69" s="448">
        <v>137</v>
      </c>
      <c r="B69" s="449" t="s">
        <v>48</v>
      </c>
      <c r="C69" s="433">
        <v>-3</v>
      </c>
      <c r="D69" s="472">
        <v>12</v>
      </c>
      <c r="E69" s="434" t="s">
        <v>40</v>
      </c>
      <c r="F69" s="440"/>
      <c r="G69" s="439"/>
      <c r="H69" s="439"/>
      <c r="I69" s="439"/>
    </row>
    <row r="70" spans="1:9" ht="15.5" customHeight="1" x14ac:dyDescent="0.2">
      <c r="A70" s="425">
        <v>4</v>
      </c>
      <c r="B70" s="426" t="s">
        <v>51</v>
      </c>
      <c r="C70" s="433">
        <v>-1.5</v>
      </c>
      <c r="D70" s="472">
        <v>12</v>
      </c>
      <c r="E70" s="434" t="s">
        <v>40</v>
      </c>
      <c r="F70" s="440"/>
      <c r="G70" s="439"/>
      <c r="H70" s="439"/>
      <c r="I70" s="439"/>
    </row>
    <row r="71" spans="1:9" ht="14" customHeight="1" x14ac:dyDescent="0.2">
      <c r="A71" s="431">
        <v>32</v>
      </c>
      <c r="B71" s="432" t="s">
        <v>51</v>
      </c>
      <c r="C71" s="433">
        <v>-4.5</v>
      </c>
      <c r="D71" s="472">
        <v>12</v>
      </c>
      <c r="E71" s="434" t="s">
        <v>40</v>
      </c>
      <c r="F71" s="440"/>
      <c r="G71" s="439"/>
      <c r="H71" s="439"/>
      <c r="I71" s="439"/>
    </row>
    <row r="72" spans="1:9" ht="14" customHeight="1" x14ac:dyDescent="0.2">
      <c r="A72" s="431">
        <v>34</v>
      </c>
      <c r="B72" s="432" t="s">
        <v>51</v>
      </c>
      <c r="C72" s="433">
        <v>-4.5</v>
      </c>
      <c r="D72" s="472">
        <v>12</v>
      </c>
      <c r="E72" s="434" t="s">
        <v>40</v>
      </c>
      <c r="F72" s="440"/>
      <c r="G72" s="439"/>
      <c r="H72" s="439"/>
      <c r="I72" s="439"/>
    </row>
    <row r="73" spans="1:9" ht="14" customHeight="1" x14ac:dyDescent="0.2">
      <c r="A73" s="431">
        <v>44</v>
      </c>
      <c r="B73" s="432" t="s">
        <v>51</v>
      </c>
      <c r="C73" s="433">
        <v>-7.5</v>
      </c>
      <c r="D73" s="472">
        <v>12</v>
      </c>
      <c r="E73" s="434" t="s">
        <v>40</v>
      </c>
      <c r="F73" s="440"/>
      <c r="G73" s="439"/>
      <c r="H73" s="439"/>
      <c r="I73" s="439"/>
    </row>
    <row r="74" spans="1:9" ht="14" customHeight="1" x14ac:dyDescent="0.2">
      <c r="A74" s="431">
        <v>45</v>
      </c>
      <c r="B74" s="432" t="s">
        <v>51</v>
      </c>
      <c r="C74" s="433">
        <v>-1.5</v>
      </c>
      <c r="D74" s="472">
        <v>12</v>
      </c>
      <c r="E74" s="434" t="s">
        <v>40</v>
      </c>
      <c r="F74" s="440"/>
      <c r="G74" s="439"/>
      <c r="H74" s="439"/>
      <c r="I74" s="439"/>
    </row>
    <row r="75" spans="1:9" ht="14" customHeight="1" x14ac:dyDescent="0.2">
      <c r="A75" s="431">
        <v>79</v>
      </c>
      <c r="B75" s="432" t="s">
        <v>51</v>
      </c>
      <c r="C75" s="438"/>
      <c r="D75" s="472">
        <v>12</v>
      </c>
      <c r="E75" s="434" t="s">
        <v>43</v>
      </c>
      <c r="F75" s="440"/>
      <c r="G75" s="439"/>
      <c r="H75" s="439"/>
      <c r="I75" s="439"/>
    </row>
    <row r="76" spans="1:9" ht="14" customHeight="1" x14ac:dyDescent="0.2">
      <c r="A76" s="431">
        <v>81</v>
      </c>
      <c r="B76" s="432" t="s">
        <v>51</v>
      </c>
      <c r="C76" s="433">
        <v>9</v>
      </c>
      <c r="D76" s="472">
        <v>12</v>
      </c>
      <c r="E76" s="434" t="s">
        <v>43</v>
      </c>
      <c r="F76" s="440"/>
      <c r="G76" s="439"/>
      <c r="H76" s="439"/>
      <c r="I76" s="439"/>
    </row>
    <row r="77" spans="1:9" ht="14" customHeight="1" x14ac:dyDescent="0.2">
      <c r="A77" s="431">
        <v>99</v>
      </c>
      <c r="B77" s="432" t="s">
        <v>51</v>
      </c>
      <c r="C77" s="433">
        <v>43.5</v>
      </c>
      <c r="D77" s="472">
        <v>12</v>
      </c>
      <c r="E77" s="434" t="s">
        <v>43</v>
      </c>
      <c r="F77" s="440"/>
      <c r="G77" s="439"/>
      <c r="H77" s="439"/>
      <c r="I77" s="439"/>
    </row>
    <row r="78" spans="1:9" ht="14" customHeight="1" x14ac:dyDescent="0.2">
      <c r="A78" s="431">
        <v>120</v>
      </c>
      <c r="B78" s="432" t="s">
        <v>51</v>
      </c>
      <c r="C78" s="438"/>
      <c r="D78" s="472">
        <v>12</v>
      </c>
      <c r="E78" s="434" t="s">
        <v>43</v>
      </c>
      <c r="F78" s="440"/>
      <c r="G78" s="439"/>
      <c r="H78" s="439"/>
      <c r="I78" s="439"/>
    </row>
    <row r="79" spans="1:9" ht="14" customHeight="1" x14ac:dyDescent="0.2">
      <c r="A79" s="431">
        <v>125</v>
      </c>
      <c r="B79" s="432" t="s">
        <v>51</v>
      </c>
      <c r="C79" s="433">
        <v>-4.5</v>
      </c>
      <c r="D79" s="472">
        <v>12</v>
      </c>
      <c r="E79" s="434" t="s">
        <v>40</v>
      </c>
      <c r="F79" s="440"/>
      <c r="G79" s="439"/>
      <c r="H79" s="439"/>
      <c r="I79" s="439"/>
    </row>
    <row r="80" spans="1:9" ht="15.5" customHeight="1" x14ac:dyDescent="0.2">
      <c r="A80" s="448">
        <v>28</v>
      </c>
      <c r="B80" s="449" t="s">
        <v>55</v>
      </c>
      <c r="C80" s="433">
        <v>-3</v>
      </c>
      <c r="D80" s="472">
        <v>12</v>
      </c>
      <c r="E80" s="434" t="s">
        <v>40</v>
      </c>
      <c r="F80" s="440"/>
      <c r="G80" s="439"/>
      <c r="H80" s="439"/>
      <c r="I80" s="439"/>
    </row>
    <row r="81" spans="1:9" ht="15.5" customHeight="1" x14ac:dyDescent="0.2">
      <c r="A81" s="425">
        <v>18</v>
      </c>
      <c r="B81" s="426" t="s">
        <v>38</v>
      </c>
      <c r="C81" s="477"/>
      <c r="D81" s="477"/>
      <c r="E81" s="477"/>
      <c r="F81" s="440"/>
      <c r="G81" s="439"/>
      <c r="H81" s="437"/>
      <c r="I81" s="437"/>
    </row>
    <row r="82" spans="1:9" ht="14.5" customHeight="1" x14ac:dyDescent="0.2">
      <c r="A82" s="431">
        <v>54</v>
      </c>
      <c r="B82" s="432" t="s">
        <v>38</v>
      </c>
      <c r="C82" s="478"/>
      <c r="D82" s="478"/>
      <c r="E82" s="478"/>
      <c r="F82" s="440"/>
      <c r="G82" s="439"/>
      <c r="H82" s="439"/>
      <c r="I82" s="439"/>
    </row>
    <row r="83" spans="1:9" ht="13.5" customHeight="1" x14ac:dyDescent="0.2">
      <c r="A83" s="431">
        <v>94</v>
      </c>
      <c r="B83" s="432" t="s">
        <v>38</v>
      </c>
      <c r="C83" s="444"/>
      <c r="D83" s="232"/>
      <c r="E83" s="232"/>
      <c r="F83" s="445"/>
      <c r="G83" s="439"/>
      <c r="H83" s="439"/>
      <c r="I83" s="439"/>
    </row>
    <row r="84" spans="1:9" ht="13.5" customHeight="1" x14ac:dyDescent="0.2">
      <c r="A84" s="431">
        <v>149</v>
      </c>
      <c r="B84" s="432" t="s">
        <v>38</v>
      </c>
      <c r="C84" s="444"/>
      <c r="D84" s="232"/>
      <c r="E84" s="232"/>
      <c r="F84" s="445"/>
      <c r="G84" s="439"/>
      <c r="H84" s="439"/>
      <c r="I84" s="439"/>
    </row>
    <row r="85" spans="1:9" ht="14.5" customHeight="1" x14ac:dyDescent="0.2">
      <c r="A85" s="431">
        <v>11</v>
      </c>
      <c r="B85" s="432" t="s">
        <v>48</v>
      </c>
      <c r="C85" s="479"/>
      <c r="D85" s="479"/>
      <c r="E85" s="479"/>
      <c r="F85" s="440"/>
      <c r="G85" s="439"/>
      <c r="H85" s="439"/>
      <c r="I85" s="439"/>
    </row>
    <row r="86" spans="1:9" ht="14" customHeight="1" x14ac:dyDescent="0.2">
      <c r="A86" s="431">
        <v>57</v>
      </c>
      <c r="B86" s="432" t="s">
        <v>48</v>
      </c>
      <c r="C86" s="441"/>
      <c r="D86" s="441"/>
      <c r="E86" s="441"/>
      <c r="F86" s="440"/>
      <c r="G86" s="439"/>
      <c r="H86" s="439"/>
      <c r="I86" s="439"/>
    </row>
    <row r="87" spans="1:9" ht="14" customHeight="1" x14ac:dyDescent="0.2">
      <c r="A87" s="431">
        <v>130</v>
      </c>
      <c r="B87" s="432" t="s">
        <v>48</v>
      </c>
      <c r="C87" s="441"/>
      <c r="D87" s="441"/>
      <c r="E87" s="441"/>
      <c r="F87" s="440"/>
      <c r="G87" s="439"/>
      <c r="H87" s="439"/>
      <c r="I87" s="439"/>
    </row>
    <row r="88" spans="1:9" ht="14" customHeight="1" x14ac:dyDescent="0.2">
      <c r="A88" s="431">
        <v>7</v>
      </c>
      <c r="B88" s="432" t="s">
        <v>51</v>
      </c>
      <c r="C88" s="441"/>
      <c r="D88" s="441"/>
      <c r="E88" s="441"/>
      <c r="F88" s="440"/>
      <c r="G88" s="439"/>
      <c r="H88" s="439"/>
      <c r="I88" s="439"/>
    </row>
    <row r="89" spans="1:9" ht="13" customHeight="1" x14ac:dyDescent="0.2">
      <c r="A89" s="431">
        <v>40</v>
      </c>
      <c r="B89" s="432" t="s">
        <v>51</v>
      </c>
      <c r="C89" s="457"/>
      <c r="D89" s="457"/>
      <c r="E89" s="457"/>
      <c r="F89" s="440"/>
      <c r="G89" s="439"/>
      <c r="H89" s="439"/>
      <c r="I89" s="439"/>
    </row>
    <row r="90" spans="1:9" ht="13.25" customHeight="1" x14ac:dyDescent="0.2">
      <c r="A90" s="431">
        <v>43</v>
      </c>
      <c r="B90" s="432" t="s">
        <v>51</v>
      </c>
      <c r="C90" s="480"/>
      <c r="D90" s="480"/>
      <c r="E90" s="480"/>
      <c r="F90" s="440"/>
      <c r="G90" s="439"/>
      <c r="H90" s="439"/>
      <c r="I90" s="439"/>
    </row>
    <row r="91" spans="1:9" ht="13.5" customHeight="1" x14ac:dyDescent="0.2">
      <c r="A91" s="431">
        <v>46</v>
      </c>
      <c r="B91" s="432" t="s">
        <v>51</v>
      </c>
      <c r="C91" s="460"/>
      <c r="D91" s="340"/>
      <c r="E91" s="340"/>
      <c r="F91" s="461"/>
      <c r="G91" s="439"/>
      <c r="H91" s="439"/>
      <c r="I91" s="439"/>
    </row>
    <row r="92" spans="1:9" ht="14.5" customHeight="1" x14ac:dyDescent="0.2">
      <c r="A92" s="431">
        <v>50</v>
      </c>
      <c r="B92" s="432" t="s">
        <v>51</v>
      </c>
      <c r="C92" s="481"/>
      <c r="D92" s="481"/>
      <c r="E92" s="481"/>
      <c r="F92" s="440"/>
      <c r="G92" s="439"/>
      <c r="H92" s="439"/>
      <c r="I92" s="439"/>
    </row>
    <row r="93" spans="1:9" ht="14" customHeight="1" x14ac:dyDescent="0.2">
      <c r="A93" s="431">
        <v>93</v>
      </c>
      <c r="B93" s="432" t="s">
        <v>51</v>
      </c>
      <c r="C93" s="441"/>
      <c r="D93" s="441"/>
      <c r="E93" s="441"/>
      <c r="F93" s="440"/>
      <c r="G93" s="439"/>
      <c r="H93" s="439"/>
      <c r="I93" s="439"/>
    </row>
    <row r="94" spans="1:9" ht="13" customHeight="1" x14ac:dyDescent="0.2">
      <c r="A94" s="431">
        <v>23</v>
      </c>
      <c r="B94" s="432" t="s">
        <v>55</v>
      </c>
      <c r="C94" s="457"/>
      <c r="D94" s="457"/>
      <c r="E94" s="457"/>
      <c r="F94" s="440"/>
      <c r="G94" s="439"/>
      <c r="H94" s="439"/>
      <c r="I94" s="439"/>
    </row>
    <row r="95" spans="1:9" ht="14" customHeight="1" x14ac:dyDescent="0.2">
      <c r="A95" s="431">
        <v>76</v>
      </c>
      <c r="B95" s="432" t="s">
        <v>55</v>
      </c>
      <c r="C95" s="441"/>
      <c r="D95" s="441"/>
      <c r="E95" s="441"/>
      <c r="F95" s="440"/>
      <c r="G95" s="439"/>
      <c r="H95" s="439"/>
      <c r="I95" s="439"/>
    </row>
    <row r="96" spans="1:9" ht="14" customHeight="1" x14ac:dyDescent="0.2">
      <c r="A96" s="431">
        <v>78</v>
      </c>
      <c r="B96" s="432" t="s">
        <v>55</v>
      </c>
      <c r="C96" s="441"/>
      <c r="D96" s="441"/>
      <c r="E96" s="441"/>
      <c r="F96" s="440"/>
      <c r="G96" s="439"/>
      <c r="H96" s="439"/>
      <c r="I96" s="439"/>
    </row>
    <row r="97" spans="1:9" ht="14" customHeight="1" x14ac:dyDescent="0.2">
      <c r="A97" s="431">
        <v>85</v>
      </c>
      <c r="B97" s="432" t="s">
        <v>55</v>
      </c>
      <c r="C97" s="441"/>
      <c r="D97" s="441"/>
      <c r="E97" s="441"/>
      <c r="F97" s="440"/>
      <c r="G97" s="439"/>
      <c r="H97" s="439"/>
      <c r="I97" s="439"/>
    </row>
    <row r="98" spans="1:9" ht="14" customHeight="1" x14ac:dyDescent="0.2">
      <c r="A98" s="431">
        <v>86</v>
      </c>
      <c r="B98" s="432" t="s">
        <v>55</v>
      </c>
      <c r="C98" s="441"/>
      <c r="D98" s="441"/>
      <c r="E98" s="441"/>
      <c r="F98" s="440"/>
      <c r="G98" s="439"/>
      <c r="H98" s="439"/>
      <c r="I98" s="439"/>
    </row>
    <row r="99" spans="1:9" ht="15.5" customHeight="1" x14ac:dyDescent="0.2">
      <c r="A99" s="448">
        <v>147</v>
      </c>
      <c r="B99" s="449" t="s">
        <v>55</v>
      </c>
      <c r="C99" s="464"/>
      <c r="D99" s="464"/>
      <c r="E99" s="464"/>
      <c r="F99" s="440"/>
      <c r="G99" s="439"/>
      <c r="H99" s="439"/>
      <c r="I99" s="439"/>
    </row>
  </sheetData>
  <mergeCells count="1">
    <mergeCell ref="A1:H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"/>
  <sheetViews>
    <sheetView showGridLines="0" workbookViewId="0">
      <pane xSplit="1" ySplit="1" topLeftCell="B2" activePane="bottomRight" state="frozen"/>
      <selection pane="topRight"/>
      <selection pane="bottomLeft"/>
      <selection pane="bottomRight" sqref="A1:G7"/>
    </sheetView>
  </sheetViews>
  <sheetFormatPr baseColWidth="10" defaultColWidth="16.33203125" defaultRowHeight="15.5" customHeight="1" x14ac:dyDescent="0.2"/>
  <cols>
    <col min="1" max="1" width="28.33203125" style="520" customWidth="1"/>
    <col min="2" max="5" width="9.5" style="1" customWidth="1"/>
    <col min="6" max="6" width="14.83203125" style="1" customWidth="1"/>
    <col min="7" max="7" width="24.5" style="1" customWidth="1"/>
    <col min="8" max="8" width="16.33203125" style="1" customWidth="1"/>
    <col min="9" max="16384" width="16.33203125" style="1"/>
  </cols>
  <sheetData>
    <row r="1" spans="1:7" ht="30" customHeight="1" x14ac:dyDescent="0.2">
      <c r="A1" s="521" t="s">
        <v>15</v>
      </c>
      <c r="B1" s="521" t="s">
        <v>38</v>
      </c>
      <c r="C1" s="521" t="s">
        <v>48</v>
      </c>
      <c r="D1" s="521" t="s">
        <v>51</v>
      </c>
      <c r="E1" s="521" t="s">
        <v>55</v>
      </c>
      <c r="F1" s="521" t="s">
        <v>77</v>
      </c>
      <c r="G1" s="521" t="s">
        <v>70</v>
      </c>
    </row>
    <row r="2" spans="1:7" ht="30" customHeight="1" x14ac:dyDescent="0.2">
      <c r="A2" s="530" t="s">
        <v>78</v>
      </c>
      <c r="B2" s="522">
        <v>75</v>
      </c>
      <c r="C2" s="522">
        <v>52.4</v>
      </c>
      <c r="D2" s="522">
        <v>63.2</v>
      </c>
      <c r="E2" s="522">
        <v>64.7</v>
      </c>
      <c r="F2" s="522">
        <v>63.6</v>
      </c>
      <c r="G2" s="522">
        <v>77.599999999999994</v>
      </c>
    </row>
    <row r="3" spans="1:7" ht="30" customHeight="1" thickBot="1" x14ac:dyDescent="0.25">
      <c r="A3" s="530"/>
      <c r="B3" s="523" t="s">
        <v>79</v>
      </c>
      <c r="C3" s="523" t="s">
        <v>80</v>
      </c>
      <c r="D3" s="523" t="s">
        <v>81</v>
      </c>
      <c r="E3" s="523" t="s">
        <v>82</v>
      </c>
      <c r="F3" s="523" t="s">
        <v>83</v>
      </c>
      <c r="G3" s="523" t="s">
        <v>84</v>
      </c>
    </row>
    <row r="4" spans="1:7" ht="30" customHeight="1" x14ac:dyDescent="0.2">
      <c r="A4" s="530" t="s">
        <v>85</v>
      </c>
      <c r="B4" s="522">
        <v>8.6999999999999993</v>
      </c>
      <c r="C4" s="522">
        <v>4.5</v>
      </c>
      <c r="D4" s="522">
        <v>4.0999999999999996</v>
      </c>
      <c r="E4" s="522">
        <v>-0.1</v>
      </c>
      <c r="F4" s="522">
        <v>4.7</v>
      </c>
      <c r="G4" s="522">
        <v>5</v>
      </c>
    </row>
    <row r="5" spans="1:7" ht="30" customHeight="1" thickBot="1" x14ac:dyDescent="0.25">
      <c r="A5" s="530"/>
      <c r="B5" s="523" t="s">
        <v>86</v>
      </c>
      <c r="C5" s="523" t="s">
        <v>87</v>
      </c>
      <c r="D5" s="523" t="s">
        <v>88</v>
      </c>
      <c r="E5" s="523" t="s">
        <v>89</v>
      </c>
      <c r="F5" s="523" t="s">
        <v>90</v>
      </c>
      <c r="G5" s="523" t="s">
        <v>91</v>
      </c>
    </row>
    <row r="6" spans="1:7" ht="30" customHeight="1" x14ac:dyDescent="0.2">
      <c r="A6" s="530" t="s">
        <v>92</v>
      </c>
      <c r="B6" s="522">
        <v>14.9</v>
      </c>
      <c r="C6" s="522">
        <v>13.9</v>
      </c>
      <c r="D6" s="522">
        <v>13.5</v>
      </c>
      <c r="E6" s="522">
        <v>5.6</v>
      </c>
      <c r="F6" s="522">
        <v>13.1</v>
      </c>
      <c r="G6" s="522">
        <v>9.6</v>
      </c>
    </row>
    <row r="7" spans="1:7" ht="30" customHeight="1" thickBot="1" x14ac:dyDescent="0.25">
      <c r="A7" s="530"/>
      <c r="B7" s="523" t="s">
        <v>93</v>
      </c>
      <c r="C7" s="523" t="s">
        <v>94</v>
      </c>
      <c r="D7" s="523" t="s">
        <v>95</v>
      </c>
      <c r="E7" s="523" t="s">
        <v>96</v>
      </c>
      <c r="F7" s="523" t="s">
        <v>97</v>
      </c>
      <c r="G7" s="523" t="s">
        <v>98</v>
      </c>
    </row>
  </sheetData>
  <mergeCells count="3">
    <mergeCell ref="A2:A3"/>
    <mergeCell ref="A4:A5"/>
    <mergeCell ref="A6:A7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baseColWidth="10" defaultColWidth="16.33203125" defaultRowHeight="15.5" customHeight="1" x14ac:dyDescent="0.2"/>
  <cols>
    <col min="1" max="12" width="16.33203125" style="1" customWidth="1"/>
    <col min="13" max="16384" width="16.33203125" style="1"/>
  </cols>
  <sheetData>
    <row r="1" spans="1:11" ht="13.5" customHeight="1" x14ac:dyDescent="0.2">
      <c r="A1" s="484"/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ht="13.5" customHeight="1" x14ac:dyDescent="0.25">
      <c r="A2" s="484"/>
      <c r="B2" s="485" t="s">
        <v>71</v>
      </c>
      <c r="C2" s="485" t="s">
        <v>10</v>
      </c>
      <c r="D2" s="486"/>
      <c r="E2" s="486"/>
      <c r="F2" s="485" t="s">
        <v>38</v>
      </c>
      <c r="G2" s="485" t="s">
        <v>10</v>
      </c>
      <c r="H2" s="486"/>
      <c r="I2" s="486"/>
      <c r="J2" s="485" t="s">
        <v>72</v>
      </c>
      <c r="K2" s="485" t="s">
        <v>10</v>
      </c>
    </row>
    <row r="3" spans="1:11" ht="14.75" customHeight="1" x14ac:dyDescent="0.2">
      <c r="A3" s="484"/>
      <c r="B3" s="482">
        <v>6</v>
      </c>
      <c r="C3" s="487">
        <f t="shared" ref="C3:C21" si="0">12/(1+0.54*MAX(B3-7,0)+0.015*MAX(140-140,0))</f>
        <v>12</v>
      </c>
      <c r="D3" s="486"/>
      <c r="E3" s="486"/>
      <c r="F3" s="482">
        <v>120</v>
      </c>
      <c r="G3" s="487">
        <f t="shared" ref="G3:G17" si="1">12/(1+0.54*MAX(7-7,0)+0.015*MAX(F3-140,0))</f>
        <v>12</v>
      </c>
      <c r="H3" s="488"/>
      <c r="I3" s="486"/>
      <c r="J3" s="482">
        <v>0</v>
      </c>
      <c r="K3" s="487">
        <f t="shared" ref="K3:K13" si="2">12/(1+0.01*J3)</f>
        <v>12</v>
      </c>
    </row>
    <row r="4" spans="1:11" ht="14.75" customHeight="1" x14ac:dyDescent="0.2">
      <c r="A4" s="484"/>
      <c r="B4" s="483">
        <v>6.5</v>
      </c>
      <c r="C4" s="488">
        <f t="shared" si="0"/>
        <v>12</v>
      </c>
      <c r="D4" s="486"/>
      <c r="E4" s="486"/>
      <c r="F4" s="483">
        <v>130</v>
      </c>
      <c r="G4" s="488">
        <f t="shared" si="1"/>
        <v>12</v>
      </c>
      <c r="H4" s="488"/>
      <c r="I4" s="486"/>
      <c r="J4" s="483">
        <v>2</v>
      </c>
      <c r="K4" s="488">
        <f t="shared" si="2"/>
        <v>11.76470588235294</v>
      </c>
    </row>
    <row r="5" spans="1:11" ht="14.75" customHeight="1" x14ac:dyDescent="0.2">
      <c r="A5" s="484"/>
      <c r="B5" s="483">
        <v>7</v>
      </c>
      <c r="C5" s="488">
        <f t="shared" si="0"/>
        <v>12</v>
      </c>
      <c r="D5" s="486"/>
      <c r="E5" s="486"/>
      <c r="F5" s="483">
        <v>140</v>
      </c>
      <c r="G5" s="488">
        <f t="shared" si="1"/>
        <v>12</v>
      </c>
      <c r="H5" s="488"/>
      <c r="I5" s="486"/>
      <c r="J5" s="483">
        <v>4</v>
      </c>
      <c r="K5" s="488">
        <f t="shared" si="2"/>
        <v>11.538461538461538</v>
      </c>
    </row>
    <row r="6" spans="1:11" ht="14.75" customHeight="1" x14ac:dyDescent="0.2">
      <c r="A6" s="484"/>
      <c r="B6" s="483">
        <v>7.5</v>
      </c>
      <c r="C6" s="488">
        <f t="shared" si="0"/>
        <v>9.4488188976377945</v>
      </c>
      <c r="D6" s="486"/>
      <c r="E6" s="486"/>
      <c r="F6" s="483">
        <v>145</v>
      </c>
      <c r="G6" s="488">
        <f t="shared" si="1"/>
        <v>11.162790697674419</v>
      </c>
      <c r="H6" s="488"/>
      <c r="I6" s="486"/>
      <c r="J6" s="483">
        <v>6</v>
      </c>
      <c r="K6" s="488">
        <f t="shared" si="2"/>
        <v>11.320754716981131</v>
      </c>
    </row>
    <row r="7" spans="1:11" ht="14.75" customHeight="1" x14ac:dyDescent="0.2">
      <c r="A7" s="484"/>
      <c r="B7" s="483">
        <v>8</v>
      </c>
      <c r="C7" s="488">
        <f t="shared" si="0"/>
        <v>7.7922077922077921</v>
      </c>
      <c r="D7" s="486"/>
      <c r="E7" s="486"/>
      <c r="F7" s="483">
        <v>150</v>
      </c>
      <c r="G7" s="488">
        <f t="shared" si="1"/>
        <v>10.434782608695652</v>
      </c>
      <c r="H7" s="488"/>
      <c r="I7" s="486"/>
      <c r="J7" s="483">
        <v>8</v>
      </c>
      <c r="K7" s="488">
        <f t="shared" si="2"/>
        <v>11.111111111111111</v>
      </c>
    </row>
    <row r="8" spans="1:11" ht="14.75" customHeight="1" x14ac:dyDescent="0.2">
      <c r="A8" s="484"/>
      <c r="B8" s="483">
        <v>8.5</v>
      </c>
      <c r="C8" s="488">
        <f t="shared" si="0"/>
        <v>6.6298342541436464</v>
      </c>
      <c r="D8" s="486"/>
      <c r="E8" s="486"/>
      <c r="F8" s="483">
        <v>155</v>
      </c>
      <c r="G8" s="488">
        <f t="shared" si="1"/>
        <v>9.7959183673469372</v>
      </c>
      <c r="H8" s="488"/>
      <c r="I8" s="486"/>
      <c r="J8" s="483">
        <v>10</v>
      </c>
      <c r="K8" s="488">
        <f t="shared" si="2"/>
        <v>10.909090909090908</v>
      </c>
    </row>
    <row r="9" spans="1:11" ht="14.75" customHeight="1" x14ac:dyDescent="0.2">
      <c r="A9" s="484"/>
      <c r="B9" s="483">
        <v>9</v>
      </c>
      <c r="C9" s="488">
        <f t="shared" si="0"/>
        <v>5.7692307692307692</v>
      </c>
      <c r="D9" s="486"/>
      <c r="E9" s="486"/>
      <c r="F9" s="483">
        <v>160</v>
      </c>
      <c r="G9" s="488">
        <f t="shared" si="1"/>
        <v>9.2307692307692299</v>
      </c>
      <c r="H9" s="488"/>
      <c r="I9" s="486"/>
      <c r="J9" s="483">
        <v>12</v>
      </c>
      <c r="K9" s="488">
        <f t="shared" si="2"/>
        <v>10.714285714285714</v>
      </c>
    </row>
    <row r="10" spans="1:11" ht="14.75" customHeight="1" x14ac:dyDescent="0.2">
      <c r="A10" s="484"/>
      <c r="B10" s="483">
        <v>9.5</v>
      </c>
      <c r="C10" s="488">
        <f t="shared" si="0"/>
        <v>5.1063829787234036</v>
      </c>
      <c r="D10" s="486"/>
      <c r="E10" s="486"/>
      <c r="F10" s="483">
        <v>165</v>
      </c>
      <c r="G10" s="488">
        <f t="shared" si="1"/>
        <v>8.7272727272727266</v>
      </c>
      <c r="H10" s="488"/>
      <c r="I10" s="486"/>
      <c r="J10" s="483">
        <v>14</v>
      </c>
      <c r="K10" s="488">
        <f t="shared" si="2"/>
        <v>10.526315789473683</v>
      </c>
    </row>
    <row r="11" spans="1:11" ht="14.75" customHeight="1" x14ac:dyDescent="0.2">
      <c r="A11" s="484"/>
      <c r="B11" s="483">
        <v>10</v>
      </c>
      <c r="C11" s="488">
        <f t="shared" si="0"/>
        <v>4.5801526717557248</v>
      </c>
      <c r="D11" s="486"/>
      <c r="E11" s="486"/>
      <c r="F11" s="483">
        <v>170</v>
      </c>
      <c r="G11" s="488">
        <f t="shared" si="1"/>
        <v>8.2758620689655178</v>
      </c>
      <c r="H11" s="488"/>
      <c r="I11" s="486"/>
      <c r="J11" s="483">
        <v>16</v>
      </c>
      <c r="K11" s="488">
        <f t="shared" si="2"/>
        <v>10.344827586206897</v>
      </c>
    </row>
    <row r="12" spans="1:11" ht="14.75" customHeight="1" x14ac:dyDescent="0.2">
      <c r="A12" s="484"/>
      <c r="B12" s="483">
        <v>10.5</v>
      </c>
      <c r="C12" s="488">
        <f t="shared" si="0"/>
        <v>4.1522491349480966</v>
      </c>
      <c r="D12" s="486"/>
      <c r="E12" s="486"/>
      <c r="F12" s="483">
        <v>175</v>
      </c>
      <c r="G12" s="488">
        <f t="shared" si="1"/>
        <v>7.8688524590163942</v>
      </c>
      <c r="H12" s="488"/>
      <c r="I12" s="486"/>
      <c r="J12" s="483">
        <v>18</v>
      </c>
      <c r="K12" s="488">
        <f t="shared" si="2"/>
        <v>10.16949152542373</v>
      </c>
    </row>
    <row r="13" spans="1:11" ht="14.75" customHeight="1" x14ac:dyDescent="0.2">
      <c r="A13" s="484"/>
      <c r="B13" s="483">
        <v>11</v>
      </c>
      <c r="C13" s="488">
        <f t="shared" si="0"/>
        <v>3.7974683544303796</v>
      </c>
      <c r="D13" s="486"/>
      <c r="E13" s="486"/>
      <c r="F13" s="483">
        <v>180</v>
      </c>
      <c r="G13" s="488">
        <f t="shared" si="1"/>
        <v>7.5</v>
      </c>
      <c r="H13" s="488"/>
      <c r="I13" s="486"/>
      <c r="J13" s="483">
        <v>20</v>
      </c>
      <c r="K13" s="488">
        <f t="shared" si="2"/>
        <v>10</v>
      </c>
    </row>
    <row r="14" spans="1:11" ht="14.75" customHeight="1" x14ac:dyDescent="0.2">
      <c r="A14" s="484"/>
      <c r="B14" s="483">
        <v>11.5</v>
      </c>
      <c r="C14" s="488">
        <f t="shared" si="0"/>
        <v>3.4985422740524781</v>
      </c>
      <c r="D14" s="486"/>
      <c r="E14" s="486"/>
      <c r="F14" s="483">
        <v>185</v>
      </c>
      <c r="G14" s="488">
        <f t="shared" si="1"/>
        <v>7.1641791044776131</v>
      </c>
      <c r="H14" s="488"/>
      <c r="I14" s="486"/>
      <c r="J14" s="486"/>
      <c r="K14" s="488"/>
    </row>
    <row r="15" spans="1:11" ht="14.75" customHeight="1" x14ac:dyDescent="0.2">
      <c r="A15" s="484"/>
      <c r="B15" s="483">
        <v>12</v>
      </c>
      <c r="C15" s="488">
        <f t="shared" si="0"/>
        <v>3.243243243243243</v>
      </c>
      <c r="D15" s="486"/>
      <c r="E15" s="486"/>
      <c r="F15" s="483">
        <v>190</v>
      </c>
      <c r="G15" s="488">
        <f t="shared" si="1"/>
        <v>6.8571428571428568</v>
      </c>
      <c r="H15" s="488"/>
      <c r="I15" s="486"/>
      <c r="J15" s="486"/>
      <c r="K15" s="488"/>
    </row>
    <row r="16" spans="1:11" ht="14.75" customHeight="1" x14ac:dyDescent="0.2">
      <c r="A16" s="484"/>
      <c r="B16" s="483">
        <v>12.5</v>
      </c>
      <c r="C16" s="488">
        <f t="shared" si="0"/>
        <v>3.0226700251889169</v>
      </c>
      <c r="D16" s="486"/>
      <c r="E16" s="486"/>
      <c r="F16" s="483">
        <v>195</v>
      </c>
      <c r="G16" s="488">
        <f t="shared" si="1"/>
        <v>6.5753424657534252</v>
      </c>
      <c r="H16" s="488"/>
      <c r="I16" s="486"/>
      <c r="J16" s="486"/>
      <c r="K16" s="488"/>
    </row>
    <row r="17" spans="1:11" ht="14.75" customHeight="1" x14ac:dyDescent="0.2">
      <c r="A17" s="484"/>
      <c r="B17" s="483">
        <v>13</v>
      </c>
      <c r="C17" s="488">
        <f t="shared" si="0"/>
        <v>2.8301886792452828</v>
      </c>
      <c r="D17" s="486"/>
      <c r="E17" s="486"/>
      <c r="F17" s="483">
        <v>200</v>
      </c>
      <c r="G17" s="488">
        <f t="shared" si="1"/>
        <v>6.3157894736842106</v>
      </c>
      <c r="H17" s="488"/>
      <c r="I17" s="486"/>
      <c r="J17" s="486"/>
      <c r="K17" s="488"/>
    </row>
    <row r="18" spans="1:11" ht="14.75" customHeight="1" x14ac:dyDescent="0.2">
      <c r="A18" s="484"/>
      <c r="B18" s="483">
        <v>13.5</v>
      </c>
      <c r="C18" s="488">
        <f t="shared" si="0"/>
        <v>2.6607538802660757</v>
      </c>
      <c r="D18" s="486"/>
      <c r="E18" s="486"/>
      <c r="F18" s="486"/>
      <c r="G18" s="488"/>
      <c r="H18" s="488"/>
      <c r="I18" s="488"/>
      <c r="J18" s="488"/>
      <c r="K18" s="488"/>
    </row>
    <row r="19" spans="1:11" ht="14.75" customHeight="1" x14ac:dyDescent="0.2">
      <c r="A19" s="484"/>
      <c r="B19" s="483">
        <v>14</v>
      </c>
      <c r="C19" s="488">
        <f t="shared" si="0"/>
        <v>2.510460251046025</v>
      </c>
      <c r="D19" s="486"/>
      <c r="E19" s="486"/>
      <c r="F19" s="486"/>
      <c r="G19" s="488"/>
      <c r="H19" s="488"/>
      <c r="I19" s="488"/>
      <c r="J19" s="488"/>
      <c r="K19" s="488"/>
    </row>
    <row r="20" spans="1:11" ht="14.75" customHeight="1" x14ac:dyDescent="0.2">
      <c r="A20" s="484"/>
      <c r="B20" s="483">
        <v>14.5</v>
      </c>
      <c r="C20" s="488">
        <f t="shared" si="0"/>
        <v>2.3762376237623757</v>
      </c>
      <c r="D20" s="486"/>
      <c r="E20" s="486"/>
      <c r="F20" s="486"/>
      <c r="G20" s="486"/>
      <c r="H20" s="486"/>
      <c r="I20" s="486"/>
      <c r="J20" s="486"/>
      <c r="K20" s="486"/>
    </row>
    <row r="21" spans="1:11" ht="14.75" customHeight="1" x14ac:dyDescent="0.2">
      <c r="A21" s="484"/>
      <c r="B21" s="483">
        <v>15</v>
      </c>
      <c r="C21" s="488">
        <f t="shared" si="0"/>
        <v>2.255639097744361</v>
      </c>
      <c r="D21" s="486"/>
      <c r="E21" s="486"/>
      <c r="F21" s="486"/>
      <c r="G21" s="486"/>
      <c r="H21" s="486"/>
      <c r="I21" s="486"/>
      <c r="J21" s="486"/>
      <c r="K21" s="486"/>
    </row>
    <row r="22" spans="1:11" ht="14.75" customHeight="1" x14ac:dyDescent="0.2">
      <c r="A22" s="484"/>
      <c r="B22" s="486"/>
      <c r="C22" s="488"/>
      <c r="D22" s="486"/>
      <c r="E22" s="486"/>
      <c r="F22" s="486"/>
      <c r="G22" s="486"/>
      <c r="H22" s="486"/>
      <c r="I22" s="486"/>
      <c r="J22" s="486"/>
      <c r="K22" s="486"/>
    </row>
    <row r="23" spans="1:11" ht="14.75" customHeight="1" x14ac:dyDescent="0.2">
      <c r="A23" s="484"/>
      <c r="B23" s="486"/>
      <c r="C23" s="488"/>
      <c r="D23" s="486"/>
      <c r="E23" s="486"/>
      <c r="F23" s="486"/>
      <c r="G23" s="486"/>
      <c r="H23" s="486"/>
      <c r="I23" s="486"/>
      <c r="J23" s="486"/>
      <c r="K23" s="486"/>
    </row>
  </sheetData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2"/>
  <sheetViews>
    <sheetView showGridLines="0" workbookViewId="0">
      <pane ySplit="1" topLeftCell="A2" activePane="bottomLeft" state="frozen"/>
      <selection pane="bottomLeft" activeCell="N3" sqref="N3"/>
    </sheetView>
  </sheetViews>
  <sheetFormatPr baseColWidth="10" defaultColWidth="16.33203125" defaultRowHeight="15.5" customHeight="1" x14ac:dyDescent="0.2"/>
  <cols>
    <col min="1" max="2" width="6.6640625" style="1" customWidth="1"/>
    <col min="3" max="19" width="10" style="1" customWidth="1"/>
    <col min="20" max="20" width="16.33203125" style="1" customWidth="1"/>
    <col min="21" max="16384" width="16.33203125" style="1"/>
  </cols>
  <sheetData>
    <row r="1" spans="1:19" ht="17.5" customHeight="1" x14ac:dyDescent="0.2">
      <c r="A1" s="424"/>
      <c r="B1" s="424"/>
      <c r="C1" s="424"/>
      <c r="D1" s="424"/>
      <c r="E1" s="489"/>
      <c r="F1" s="490"/>
      <c r="G1" s="490"/>
      <c r="H1" s="490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spans="1:19" ht="14.5" customHeight="1" x14ac:dyDescent="0.2">
      <c r="A2" s="492"/>
      <c r="B2" s="492"/>
      <c r="C2" s="430"/>
      <c r="D2" s="493"/>
      <c r="E2" s="430"/>
      <c r="F2" s="494"/>
      <c r="G2" s="494"/>
      <c r="H2" s="494"/>
      <c r="I2" s="495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19" ht="13" customHeight="1" x14ac:dyDescent="0.2">
      <c r="A3" s="439"/>
      <c r="B3" s="439"/>
      <c r="C3" s="437"/>
      <c r="D3" s="497"/>
      <c r="E3" s="437"/>
      <c r="F3" s="498"/>
      <c r="G3" s="498"/>
      <c r="H3" s="498"/>
      <c r="I3" s="437"/>
      <c r="J3" s="439"/>
      <c r="K3" s="439"/>
      <c r="L3" s="439"/>
      <c r="M3" s="439"/>
      <c r="N3" s="439"/>
      <c r="O3" s="439"/>
      <c r="P3" s="439"/>
      <c r="Q3" s="439"/>
      <c r="R3" s="439"/>
      <c r="S3" s="439"/>
    </row>
    <row r="4" spans="1:19" ht="13" customHeight="1" x14ac:dyDescent="0.2">
      <c r="A4" s="439"/>
      <c r="B4" s="439"/>
      <c r="C4" s="437"/>
      <c r="D4" s="497"/>
      <c r="E4" s="437"/>
      <c r="F4" s="498"/>
      <c r="G4" s="498"/>
      <c r="H4" s="498"/>
      <c r="I4" s="437"/>
      <c r="J4" s="439"/>
      <c r="K4" s="439"/>
      <c r="L4" s="439"/>
      <c r="M4" s="439"/>
      <c r="N4" s="439"/>
      <c r="O4" s="439"/>
      <c r="P4" s="439"/>
      <c r="Q4" s="439"/>
      <c r="R4" s="439"/>
      <c r="S4" s="439"/>
    </row>
    <row r="5" spans="1:19" ht="13" customHeight="1" x14ac:dyDescent="0.2">
      <c r="A5" s="499"/>
      <c r="B5" s="500" t="s">
        <v>6</v>
      </c>
      <c r="C5" s="501">
        <v>120</v>
      </c>
      <c r="D5" s="501">
        <v>125</v>
      </c>
      <c r="E5" s="501">
        <v>130</v>
      </c>
      <c r="F5" s="501">
        <v>135</v>
      </c>
      <c r="G5" s="501">
        <v>140</v>
      </c>
      <c r="H5" s="501">
        <v>145</v>
      </c>
      <c r="I5" s="501">
        <v>150</v>
      </c>
      <c r="J5" s="501">
        <v>155</v>
      </c>
      <c r="K5" s="501">
        <v>160</v>
      </c>
      <c r="L5" s="501">
        <v>165</v>
      </c>
      <c r="M5" s="501">
        <v>170</v>
      </c>
      <c r="N5" s="501">
        <v>175</v>
      </c>
      <c r="O5" s="501">
        <v>180</v>
      </c>
      <c r="P5" s="501">
        <v>185</v>
      </c>
      <c r="Q5" s="501">
        <v>190</v>
      </c>
      <c r="R5" s="501">
        <v>195</v>
      </c>
      <c r="S5" s="501">
        <v>200</v>
      </c>
    </row>
    <row r="6" spans="1:19" ht="13" customHeight="1" x14ac:dyDescent="0.2">
      <c r="A6" s="439"/>
      <c r="B6" s="436">
        <v>6</v>
      </c>
      <c r="C6" s="498">
        <f t="shared" ref="C6:S6" si="0">0.015*MAX(C5-140,0)</f>
        <v>0</v>
      </c>
      <c r="D6" s="498">
        <f t="shared" si="0"/>
        <v>0</v>
      </c>
      <c r="E6" s="498">
        <f t="shared" si="0"/>
        <v>0</v>
      </c>
      <c r="F6" s="498">
        <f t="shared" si="0"/>
        <v>0</v>
      </c>
      <c r="G6" s="498">
        <f t="shared" si="0"/>
        <v>0</v>
      </c>
      <c r="H6" s="498">
        <f t="shared" si="0"/>
        <v>7.4999999999999997E-2</v>
      </c>
      <c r="I6" s="498">
        <f t="shared" si="0"/>
        <v>0.15</v>
      </c>
      <c r="J6" s="498">
        <f t="shared" si="0"/>
        <v>0.22499999999999998</v>
      </c>
      <c r="K6" s="498">
        <f t="shared" si="0"/>
        <v>0.3</v>
      </c>
      <c r="L6" s="498">
        <f t="shared" si="0"/>
        <v>0.375</v>
      </c>
      <c r="M6" s="498">
        <f t="shared" si="0"/>
        <v>0.44999999999999996</v>
      </c>
      <c r="N6" s="498">
        <f t="shared" si="0"/>
        <v>0.52500000000000002</v>
      </c>
      <c r="O6" s="498">
        <f t="shared" si="0"/>
        <v>0.6</v>
      </c>
      <c r="P6" s="498">
        <f t="shared" si="0"/>
        <v>0.67499999999999993</v>
      </c>
      <c r="Q6" s="498">
        <f t="shared" si="0"/>
        <v>0.75</v>
      </c>
      <c r="R6" s="498">
        <f t="shared" si="0"/>
        <v>0.82499999999999996</v>
      </c>
      <c r="S6" s="498">
        <f t="shared" si="0"/>
        <v>0.89999999999999991</v>
      </c>
    </row>
    <row r="7" spans="1:19" ht="13" customHeight="1" x14ac:dyDescent="0.2">
      <c r="A7" s="439"/>
      <c r="B7" s="436">
        <v>6.5</v>
      </c>
      <c r="C7" s="498">
        <v>0</v>
      </c>
      <c r="D7" s="498">
        <v>0</v>
      </c>
      <c r="E7" s="498">
        <v>0</v>
      </c>
      <c r="F7" s="498">
        <v>0</v>
      </c>
      <c r="G7" s="498">
        <v>0</v>
      </c>
      <c r="H7" s="498">
        <v>7.4999999999999997E-2</v>
      </c>
      <c r="I7" s="498">
        <v>0.15</v>
      </c>
      <c r="J7" s="498">
        <v>0.22500000000000001</v>
      </c>
      <c r="K7" s="498">
        <v>0.3</v>
      </c>
      <c r="L7" s="498">
        <v>0.375</v>
      </c>
      <c r="M7" s="498">
        <v>0.45</v>
      </c>
      <c r="N7" s="498">
        <v>0.52500000000000002</v>
      </c>
      <c r="O7" s="498">
        <v>0.6</v>
      </c>
      <c r="P7" s="498">
        <v>0.67500000000000004</v>
      </c>
      <c r="Q7" s="498">
        <v>0.75</v>
      </c>
      <c r="R7" s="498">
        <v>0.82499999999999996</v>
      </c>
      <c r="S7" s="498">
        <v>0.9</v>
      </c>
    </row>
    <row r="8" spans="1:19" ht="13" customHeight="1" x14ac:dyDescent="0.2">
      <c r="A8" s="439"/>
      <c r="B8" s="436">
        <v>7</v>
      </c>
      <c r="C8" s="498">
        <v>0</v>
      </c>
      <c r="D8" s="498">
        <v>0</v>
      </c>
      <c r="E8" s="498">
        <v>0</v>
      </c>
      <c r="F8" s="498">
        <v>0</v>
      </c>
      <c r="G8" s="498">
        <v>0</v>
      </c>
      <c r="H8" s="498">
        <v>7.4999999999999997E-2</v>
      </c>
      <c r="I8" s="498">
        <v>0.15</v>
      </c>
      <c r="J8" s="498">
        <v>0.22500000000000001</v>
      </c>
      <c r="K8" s="498">
        <v>0.3</v>
      </c>
      <c r="L8" s="498">
        <v>0.375</v>
      </c>
      <c r="M8" s="498">
        <v>0.45</v>
      </c>
      <c r="N8" s="498">
        <v>0.52500000000000002</v>
      </c>
      <c r="O8" s="498">
        <v>0.6</v>
      </c>
      <c r="P8" s="498">
        <v>0.67500000000000004</v>
      </c>
      <c r="Q8" s="498">
        <v>0.75</v>
      </c>
      <c r="R8" s="498">
        <v>0.82499999999999996</v>
      </c>
      <c r="S8" s="498">
        <v>0.9</v>
      </c>
    </row>
    <row r="9" spans="1:19" ht="13" customHeight="1" x14ac:dyDescent="0.2">
      <c r="A9" s="439"/>
      <c r="B9" s="436">
        <v>7.5</v>
      </c>
      <c r="C9" s="498">
        <v>0</v>
      </c>
      <c r="D9" s="498">
        <v>0</v>
      </c>
      <c r="E9" s="498">
        <v>0</v>
      </c>
      <c r="F9" s="498">
        <v>0</v>
      </c>
      <c r="G9" s="498">
        <v>0</v>
      </c>
      <c r="H9" s="498">
        <v>7.4999999999999997E-2</v>
      </c>
      <c r="I9" s="498">
        <v>0.15</v>
      </c>
      <c r="J9" s="498">
        <v>0.22500000000000001</v>
      </c>
      <c r="K9" s="498">
        <v>0.3</v>
      </c>
      <c r="L9" s="498">
        <v>0.375</v>
      </c>
      <c r="M9" s="498">
        <v>0.45</v>
      </c>
      <c r="N9" s="498">
        <v>0.52500000000000002</v>
      </c>
      <c r="O9" s="498">
        <v>0.6</v>
      </c>
      <c r="P9" s="498">
        <v>0.67500000000000004</v>
      </c>
      <c r="Q9" s="498">
        <v>0.75</v>
      </c>
      <c r="R9" s="498">
        <v>0.82499999999999996</v>
      </c>
      <c r="S9" s="498">
        <v>0.9</v>
      </c>
    </row>
    <row r="10" spans="1:19" ht="13" customHeight="1" x14ac:dyDescent="0.2">
      <c r="A10" s="439"/>
      <c r="B10" s="436">
        <v>8</v>
      </c>
      <c r="C10" s="498">
        <v>0</v>
      </c>
      <c r="D10" s="498">
        <v>0</v>
      </c>
      <c r="E10" s="498">
        <v>0</v>
      </c>
      <c r="F10" s="498">
        <v>0</v>
      </c>
      <c r="G10" s="498">
        <v>0</v>
      </c>
      <c r="H10" s="498">
        <v>7.4999999999999997E-2</v>
      </c>
      <c r="I10" s="498">
        <v>0.15</v>
      </c>
      <c r="J10" s="498">
        <v>0.22500000000000001</v>
      </c>
      <c r="K10" s="498">
        <v>0.3</v>
      </c>
      <c r="L10" s="498">
        <v>0.375</v>
      </c>
      <c r="M10" s="498">
        <v>0.45</v>
      </c>
      <c r="N10" s="498">
        <v>0.52500000000000002</v>
      </c>
      <c r="O10" s="498">
        <v>0.6</v>
      </c>
      <c r="P10" s="498">
        <v>0.67500000000000004</v>
      </c>
      <c r="Q10" s="498">
        <v>0.75</v>
      </c>
      <c r="R10" s="498">
        <v>0.82499999999999996</v>
      </c>
      <c r="S10" s="498">
        <v>0.9</v>
      </c>
    </row>
    <row r="11" spans="1:19" ht="13" customHeight="1" x14ac:dyDescent="0.2">
      <c r="A11" s="439"/>
      <c r="B11" s="436">
        <v>8.5</v>
      </c>
      <c r="C11" s="498">
        <v>0</v>
      </c>
      <c r="D11" s="498">
        <v>0</v>
      </c>
      <c r="E11" s="498">
        <v>0</v>
      </c>
      <c r="F11" s="498">
        <v>0</v>
      </c>
      <c r="G11" s="498">
        <v>0</v>
      </c>
      <c r="H11" s="498">
        <v>7.4999999999999997E-2</v>
      </c>
      <c r="I11" s="498">
        <v>0.15</v>
      </c>
      <c r="J11" s="498">
        <v>0.22500000000000001</v>
      </c>
      <c r="K11" s="498">
        <v>0.3</v>
      </c>
      <c r="L11" s="498">
        <v>0.375</v>
      </c>
      <c r="M11" s="498">
        <v>0.45</v>
      </c>
      <c r="N11" s="498">
        <v>0.52500000000000002</v>
      </c>
      <c r="O11" s="498">
        <v>0.6</v>
      </c>
      <c r="P11" s="498">
        <v>0.67500000000000004</v>
      </c>
      <c r="Q11" s="498">
        <v>0.75</v>
      </c>
      <c r="R11" s="498">
        <v>0.82499999999999996</v>
      </c>
      <c r="S11" s="498">
        <v>0.9</v>
      </c>
    </row>
    <row r="12" spans="1:19" ht="13" customHeight="1" x14ac:dyDescent="0.2">
      <c r="A12" s="439"/>
      <c r="B12" s="436">
        <v>9</v>
      </c>
      <c r="C12" s="498">
        <v>0</v>
      </c>
      <c r="D12" s="498">
        <v>0</v>
      </c>
      <c r="E12" s="498">
        <v>0</v>
      </c>
      <c r="F12" s="498">
        <v>0</v>
      </c>
      <c r="G12" s="498">
        <v>0</v>
      </c>
      <c r="H12" s="498">
        <v>7.4999999999999997E-2</v>
      </c>
      <c r="I12" s="498">
        <v>0.15</v>
      </c>
      <c r="J12" s="498">
        <v>0.22500000000000001</v>
      </c>
      <c r="K12" s="498">
        <v>0.3</v>
      </c>
      <c r="L12" s="498">
        <v>0.375</v>
      </c>
      <c r="M12" s="498">
        <v>0.45</v>
      </c>
      <c r="N12" s="498">
        <v>0.52500000000000002</v>
      </c>
      <c r="O12" s="498">
        <v>0.6</v>
      </c>
      <c r="P12" s="498">
        <v>0.67500000000000004</v>
      </c>
      <c r="Q12" s="498">
        <v>0.75</v>
      </c>
      <c r="R12" s="498">
        <v>0.82499999999999996</v>
      </c>
      <c r="S12" s="498">
        <v>0.9</v>
      </c>
    </row>
    <row r="13" spans="1:19" ht="13" customHeight="1" x14ac:dyDescent="0.2">
      <c r="A13" s="439"/>
      <c r="B13" s="436">
        <v>9.5</v>
      </c>
      <c r="C13" s="498">
        <v>0</v>
      </c>
      <c r="D13" s="498">
        <v>0</v>
      </c>
      <c r="E13" s="498">
        <v>0</v>
      </c>
      <c r="F13" s="498">
        <v>0</v>
      </c>
      <c r="G13" s="498">
        <v>0</v>
      </c>
      <c r="H13" s="498">
        <v>7.4999999999999997E-2</v>
      </c>
      <c r="I13" s="498">
        <v>0.15</v>
      </c>
      <c r="J13" s="498">
        <v>0.22500000000000001</v>
      </c>
      <c r="K13" s="498">
        <v>0.3</v>
      </c>
      <c r="L13" s="498">
        <v>0.375</v>
      </c>
      <c r="M13" s="498">
        <v>0.45</v>
      </c>
      <c r="N13" s="498">
        <v>0.52500000000000002</v>
      </c>
      <c r="O13" s="498">
        <v>0.6</v>
      </c>
      <c r="P13" s="498">
        <v>0.67500000000000004</v>
      </c>
      <c r="Q13" s="498">
        <v>0.75</v>
      </c>
      <c r="R13" s="498">
        <v>0.82499999999999996</v>
      </c>
      <c r="S13" s="498">
        <v>0.9</v>
      </c>
    </row>
    <row r="14" spans="1:19" ht="13" customHeight="1" x14ac:dyDescent="0.2">
      <c r="A14" s="439"/>
      <c r="B14" s="436">
        <v>10</v>
      </c>
      <c r="C14" s="498">
        <v>0</v>
      </c>
      <c r="D14" s="498">
        <v>0</v>
      </c>
      <c r="E14" s="498">
        <v>0</v>
      </c>
      <c r="F14" s="498">
        <v>0</v>
      </c>
      <c r="G14" s="498">
        <v>0</v>
      </c>
      <c r="H14" s="498">
        <v>7.4999999999999997E-2</v>
      </c>
      <c r="I14" s="498">
        <v>0.15</v>
      </c>
      <c r="J14" s="498">
        <v>0.22500000000000001</v>
      </c>
      <c r="K14" s="498">
        <v>0.3</v>
      </c>
      <c r="L14" s="498">
        <v>0.375</v>
      </c>
      <c r="M14" s="498">
        <v>0.45</v>
      </c>
      <c r="N14" s="498">
        <v>0.52500000000000002</v>
      </c>
      <c r="O14" s="498">
        <v>0.6</v>
      </c>
      <c r="P14" s="498">
        <v>0.67500000000000004</v>
      </c>
      <c r="Q14" s="498">
        <v>0.75</v>
      </c>
      <c r="R14" s="498">
        <v>0.82499999999999996</v>
      </c>
      <c r="S14" s="498">
        <v>0.9</v>
      </c>
    </row>
    <row r="15" spans="1:19" ht="13" customHeight="1" x14ac:dyDescent="0.2">
      <c r="A15" s="439"/>
      <c r="B15" s="436">
        <v>10.5</v>
      </c>
      <c r="C15" s="498">
        <v>0</v>
      </c>
      <c r="D15" s="498">
        <v>0</v>
      </c>
      <c r="E15" s="498">
        <v>0</v>
      </c>
      <c r="F15" s="498">
        <v>0</v>
      </c>
      <c r="G15" s="498">
        <v>0</v>
      </c>
      <c r="H15" s="498">
        <v>7.4999999999999997E-2</v>
      </c>
      <c r="I15" s="498">
        <v>0.15</v>
      </c>
      <c r="J15" s="498">
        <v>0.22500000000000001</v>
      </c>
      <c r="K15" s="498">
        <v>0.3</v>
      </c>
      <c r="L15" s="498">
        <v>0.375</v>
      </c>
      <c r="M15" s="498">
        <v>0.45</v>
      </c>
      <c r="N15" s="498">
        <v>0.52500000000000002</v>
      </c>
      <c r="O15" s="498">
        <v>0.6</v>
      </c>
      <c r="P15" s="498">
        <v>0.67500000000000004</v>
      </c>
      <c r="Q15" s="498">
        <v>0.75</v>
      </c>
      <c r="R15" s="498">
        <v>0.82499999999999996</v>
      </c>
      <c r="S15" s="498">
        <v>0.9</v>
      </c>
    </row>
    <row r="16" spans="1:19" ht="13" customHeight="1" x14ac:dyDescent="0.2">
      <c r="A16" s="439"/>
      <c r="B16" s="436">
        <v>11</v>
      </c>
      <c r="C16" s="498">
        <v>0</v>
      </c>
      <c r="D16" s="498">
        <v>0</v>
      </c>
      <c r="E16" s="498">
        <v>0</v>
      </c>
      <c r="F16" s="498">
        <v>0</v>
      </c>
      <c r="G16" s="498">
        <v>0</v>
      </c>
      <c r="H16" s="498">
        <v>7.4999999999999997E-2</v>
      </c>
      <c r="I16" s="498">
        <v>0.15</v>
      </c>
      <c r="J16" s="498">
        <v>0.22500000000000001</v>
      </c>
      <c r="K16" s="498">
        <v>0.3</v>
      </c>
      <c r="L16" s="498">
        <v>0.375</v>
      </c>
      <c r="M16" s="498">
        <v>0.45</v>
      </c>
      <c r="N16" s="498">
        <v>0.52500000000000002</v>
      </c>
      <c r="O16" s="498">
        <v>0.6</v>
      </c>
      <c r="P16" s="498">
        <v>0.67500000000000004</v>
      </c>
      <c r="Q16" s="498">
        <v>0.75</v>
      </c>
      <c r="R16" s="498">
        <v>0.82499999999999996</v>
      </c>
      <c r="S16" s="498">
        <v>0.9</v>
      </c>
    </row>
    <row r="17" spans="1:19" ht="13" customHeight="1" x14ac:dyDescent="0.2">
      <c r="A17" s="439"/>
      <c r="B17" s="436">
        <v>11.5</v>
      </c>
      <c r="C17" s="498">
        <v>0</v>
      </c>
      <c r="D17" s="498">
        <v>0</v>
      </c>
      <c r="E17" s="498">
        <v>0</v>
      </c>
      <c r="F17" s="498">
        <v>0</v>
      </c>
      <c r="G17" s="498">
        <v>0</v>
      </c>
      <c r="H17" s="498">
        <v>7.4999999999999997E-2</v>
      </c>
      <c r="I17" s="498">
        <v>0.15</v>
      </c>
      <c r="J17" s="498">
        <v>0.22500000000000001</v>
      </c>
      <c r="K17" s="498">
        <v>0.3</v>
      </c>
      <c r="L17" s="498">
        <v>0.375</v>
      </c>
      <c r="M17" s="498">
        <v>0.45</v>
      </c>
      <c r="N17" s="498">
        <v>0.52500000000000002</v>
      </c>
      <c r="O17" s="498">
        <v>0.6</v>
      </c>
      <c r="P17" s="498">
        <v>0.67500000000000004</v>
      </c>
      <c r="Q17" s="498">
        <v>0.75</v>
      </c>
      <c r="R17" s="498">
        <v>0.82499999999999996</v>
      </c>
      <c r="S17" s="498">
        <v>0.9</v>
      </c>
    </row>
    <row r="18" spans="1:19" ht="13" customHeight="1" x14ac:dyDescent="0.2">
      <c r="A18" s="439"/>
      <c r="B18" s="436">
        <v>12</v>
      </c>
      <c r="C18" s="498">
        <v>0</v>
      </c>
      <c r="D18" s="498">
        <v>0</v>
      </c>
      <c r="E18" s="498">
        <v>0</v>
      </c>
      <c r="F18" s="498">
        <v>0</v>
      </c>
      <c r="G18" s="498">
        <v>0</v>
      </c>
      <c r="H18" s="498">
        <v>7.4999999999999997E-2</v>
      </c>
      <c r="I18" s="498">
        <v>0.15</v>
      </c>
      <c r="J18" s="498">
        <v>0.22500000000000001</v>
      </c>
      <c r="K18" s="498">
        <v>0.3</v>
      </c>
      <c r="L18" s="498">
        <v>0.375</v>
      </c>
      <c r="M18" s="498">
        <v>0.45</v>
      </c>
      <c r="N18" s="498">
        <v>0.52500000000000002</v>
      </c>
      <c r="O18" s="498">
        <v>0.6</v>
      </c>
      <c r="P18" s="498">
        <v>0.67500000000000004</v>
      </c>
      <c r="Q18" s="498">
        <v>0.75</v>
      </c>
      <c r="R18" s="498">
        <v>0.82499999999999996</v>
      </c>
      <c r="S18" s="498">
        <v>0.9</v>
      </c>
    </row>
    <row r="19" spans="1:19" ht="13" customHeight="1" x14ac:dyDescent="0.2">
      <c r="A19" s="439"/>
      <c r="B19" s="436">
        <v>12.5</v>
      </c>
      <c r="C19" s="498">
        <v>0</v>
      </c>
      <c r="D19" s="498">
        <v>0</v>
      </c>
      <c r="E19" s="498">
        <v>0</v>
      </c>
      <c r="F19" s="498">
        <v>0</v>
      </c>
      <c r="G19" s="498">
        <v>0</v>
      </c>
      <c r="H19" s="498">
        <v>7.4999999999999997E-2</v>
      </c>
      <c r="I19" s="498">
        <v>0.15</v>
      </c>
      <c r="J19" s="498">
        <v>0.22500000000000001</v>
      </c>
      <c r="K19" s="498">
        <v>0.3</v>
      </c>
      <c r="L19" s="498">
        <v>0.375</v>
      </c>
      <c r="M19" s="498">
        <v>0.45</v>
      </c>
      <c r="N19" s="498">
        <v>0.52500000000000002</v>
      </c>
      <c r="O19" s="498">
        <v>0.6</v>
      </c>
      <c r="P19" s="498">
        <v>0.67500000000000004</v>
      </c>
      <c r="Q19" s="498">
        <v>0.75</v>
      </c>
      <c r="R19" s="498">
        <v>0.82499999999999996</v>
      </c>
      <c r="S19" s="498">
        <v>0.9</v>
      </c>
    </row>
    <row r="20" spans="1:19" ht="13" customHeight="1" x14ac:dyDescent="0.2">
      <c r="A20" s="439"/>
      <c r="B20" s="436">
        <v>13</v>
      </c>
      <c r="C20" s="498">
        <v>0</v>
      </c>
      <c r="D20" s="498">
        <v>0</v>
      </c>
      <c r="E20" s="498">
        <v>0</v>
      </c>
      <c r="F20" s="498">
        <v>0</v>
      </c>
      <c r="G20" s="498">
        <v>0</v>
      </c>
      <c r="H20" s="498">
        <v>7.4999999999999997E-2</v>
      </c>
      <c r="I20" s="498">
        <v>0.15</v>
      </c>
      <c r="J20" s="498">
        <v>0.22500000000000001</v>
      </c>
      <c r="K20" s="498">
        <v>0.3</v>
      </c>
      <c r="L20" s="498">
        <v>0.375</v>
      </c>
      <c r="M20" s="498">
        <v>0.45</v>
      </c>
      <c r="N20" s="498">
        <v>0.52500000000000002</v>
      </c>
      <c r="O20" s="498">
        <v>0.6</v>
      </c>
      <c r="P20" s="498">
        <v>0.67500000000000004</v>
      </c>
      <c r="Q20" s="498">
        <v>0.75</v>
      </c>
      <c r="R20" s="498">
        <v>0.82499999999999996</v>
      </c>
      <c r="S20" s="498">
        <v>0.9</v>
      </c>
    </row>
    <row r="21" spans="1:19" ht="13" customHeight="1" x14ac:dyDescent="0.2">
      <c r="A21" s="439"/>
      <c r="B21" s="436">
        <v>13.5</v>
      </c>
      <c r="C21" s="498">
        <v>0</v>
      </c>
      <c r="D21" s="498">
        <v>0</v>
      </c>
      <c r="E21" s="498">
        <v>0</v>
      </c>
      <c r="F21" s="498">
        <v>0</v>
      </c>
      <c r="G21" s="498">
        <v>0</v>
      </c>
      <c r="H21" s="498">
        <v>7.4999999999999997E-2</v>
      </c>
      <c r="I21" s="498">
        <v>0.15</v>
      </c>
      <c r="J21" s="498">
        <v>0.22500000000000001</v>
      </c>
      <c r="K21" s="498">
        <v>0.3</v>
      </c>
      <c r="L21" s="498">
        <v>0.375</v>
      </c>
      <c r="M21" s="498">
        <v>0.45</v>
      </c>
      <c r="N21" s="498">
        <v>0.52500000000000002</v>
      </c>
      <c r="O21" s="498">
        <v>0.6</v>
      </c>
      <c r="P21" s="498">
        <v>0.67500000000000004</v>
      </c>
      <c r="Q21" s="498">
        <v>0.75</v>
      </c>
      <c r="R21" s="498">
        <v>0.82499999999999996</v>
      </c>
      <c r="S21" s="498">
        <v>0.9</v>
      </c>
    </row>
    <row r="22" spans="1:19" ht="13" customHeight="1" x14ac:dyDescent="0.2">
      <c r="A22" s="439"/>
      <c r="B22" s="436">
        <v>14</v>
      </c>
      <c r="C22" s="498">
        <v>0</v>
      </c>
      <c r="D22" s="498">
        <v>0</v>
      </c>
      <c r="E22" s="498">
        <v>0</v>
      </c>
      <c r="F22" s="498">
        <v>0</v>
      </c>
      <c r="G22" s="498">
        <v>0</v>
      </c>
      <c r="H22" s="498">
        <v>7.4999999999999997E-2</v>
      </c>
      <c r="I22" s="498">
        <v>0.15</v>
      </c>
      <c r="J22" s="498">
        <v>0.22500000000000001</v>
      </c>
      <c r="K22" s="498">
        <v>0.3</v>
      </c>
      <c r="L22" s="498">
        <v>0.375</v>
      </c>
      <c r="M22" s="498">
        <v>0.45</v>
      </c>
      <c r="N22" s="498">
        <v>0.52500000000000002</v>
      </c>
      <c r="O22" s="498">
        <v>0.6</v>
      </c>
      <c r="P22" s="498">
        <v>0.67500000000000004</v>
      </c>
      <c r="Q22" s="498">
        <v>0.75</v>
      </c>
      <c r="R22" s="498">
        <v>0.82499999999999996</v>
      </c>
      <c r="S22" s="498">
        <v>0.9</v>
      </c>
    </row>
    <row r="23" spans="1:19" ht="13" customHeight="1" x14ac:dyDescent="0.2">
      <c r="A23" s="439"/>
      <c r="B23" s="436">
        <v>14.5</v>
      </c>
      <c r="C23" s="498">
        <v>0</v>
      </c>
      <c r="D23" s="498">
        <v>0</v>
      </c>
      <c r="E23" s="498">
        <v>0</v>
      </c>
      <c r="F23" s="498">
        <v>0</v>
      </c>
      <c r="G23" s="498">
        <v>0</v>
      </c>
      <c r="H23" s="498">
        <v>7.4999999999999997E-2</v>
      </c>
      <c r="I23" s="498">
        <v>0.15</v>
      </c>
      <c r="J23" s="498">
        <v>0.22500000000000001</v>
      </c>
      <c r="K23" s="498">
        <v>0.3</v>
      </c>
      <c r="L23" s="498">
        <v>0.375</v>
      </c>
      <c r="M23" s="498">
        <v>0.45</v>
      </c>
      <c r="N23" s="498">
        <v>0.52500000000000002</v>
      </c>
      <c r="O23" s="498">
        <v>0.6</v>
      </c>
      <c r="P23" s="498">
        <v>0.67500000000000004</v>
      </c>
      <c r="Q23" s="498">
        <v>0.75</v>
      </c>
      <c r="R23" s="498">
        <v>0.82499999999999996</v>
      </c>
      <c r="S23" s="498">
        <v>0.9</v>
      </c>
    </row>
    <row r="24" spans="1:19" ht="13" customHeight="1" x14ac:dyDescent="0.2">
      <c r="A24" s="439"/>
      <c r="B24" s="436">
        <v>15</v>
      </c>
      <c r="C24" s="498">
        <v>0</v>
      </c>
      <c r="D24" s="498">
        <v>0</v>
      </c>
      <c r="E24" s="498">
        <v>0</v>
      </c>
      <c r="F24" s="498">
        <v>0</v>
      </c>
      <c r="G24" s="498">
        <v>0</v>
      </c>
      <c r="H24" s="498">
        <v>7.4999999999999997E-2</v>
      </c>
      <c r="I24" s="498">
        <v>0.15</v>
      </c>
      <c r="J24" s="498">
        <v>0.22500000000000001</v>
      </c>
      <c r="K24" s="498">
        <v>0.3</v>
      </c>
      <c r="L24" s="498">
        <v>0.375</v>
      </c>
      <c r="M24" s="498">
        <v>0.45</v>
      </c>
      <c r="N24" s="498">
        <v>0.52500000000000002</v>
      </c>
      <c r="O24" s="498">
        <v>0.6</v>
      </c>
      <c r="P24" s="498">
        <v>0.67500000000000004</v>
      </c>
      <c r="Q24" s="498">
        <v>0.75</v>
      </c>
      <c r="R24" s="498">
        <v>0.82499999999999996</v>
      </c>
      <c r="S24" s="498">
        <v>0.9</v>
      </c>
    </row>
    <row r="25" spans="1:19" ht="13" customHeight="1" x14ac:dyDescent="0.2">
      <c r="A25" s="439"/>
      <c r="B25" s="439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</row>
    <row r="26" spans="1:19" ht="13" customHeight="1" x14ac:dyDescent="0.2">
      <c r="A26" s="499"/>
      <c r="B26" s="500" t="s">
        <v>5</v>
      </c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</row>
    <row r="27" spans="1:19" ht="13" customHeight="1" x14ac:dyDescent="0.2">
      <c r="A27" s="499"/>
      <c r="B27" s="502">
        <v>6</v>
      </c>
      <c r="C27" s="498">
        <f t="shared" ref="C27:C45" si="1">0.54*MAX(B27-7,0)</f>
        <v>0</v>
      </c>
      <c r="D27" s="498">
        <v>0</v>
      </c>
      <c r="E27" s="498">
        <v>0</v>
      </c>
      <c r="F27" s="498">
        <v>0</v>
      </c>
      <c r="G27" s="498">
        <v>0</v>
      </c>
      <c r="H27" s="498">
        <v>0</v>
      </c>
      <c r="I27" s="498">
        <v>0</v>
      </c>
      <c r="J27" s="498">
        <v>0</v>
      </c>
      <c r="K27" s="498">
        <v>0</v>
      </c>
      <c r="L27" s="498">
        <v>0</v>
      </c>
      <c r="M27" s="498">
        <v>0</v>
      </c>
      <c r="N27" s="498">
        <v>0</v>
      </c>
      <c r="O27" s="498">
        <v>0</v>
      </c>
      <c r="P27" s="498">
        <v>0</v>
      </c>
      <c r="Q27" s="498">
        <v>0</v>
      </c>
      <c r="R27" s="498">
        <v>0</v>
      </c>
      <c r="S27" s="498">
        <v>0</v>
      </c>
    </row>
    <row r="28" spans="1:19" ht="13" customHeight="1" x14ac:dyDescent="0.2">
      <c r="A28" s="499"/>
      <c r="B28" s="502">
        <v>6.5</v>
      </c>
      <c r="C28" s="498">
        <f t="shared" si="1"/>
        <v>0</v>
      </c>
      <c r="D28" s="498">
        <v>0</v>
      </c>
      <c r="E28" s="498">
        <v>0</v>
      </c>
      <c r="F28" s="498">
        <v>0</v>
      </c>
      <c r="G28" s="498">
        <v>0</v>
      </c>
      <c r="H28" s="498">
        <v>0</v>
      </c>
      <c r="I28" s="498">
        <v>0</v>
      </c>
      <c r="J28" s="498">
        <v>0</v>
      </c>
      <c r="K28" s="498">
        <v>0</v>
      </c>
      <c r="L28" s="498">
        <v>0</v>
      </c>
      <c r="M28" s="498">
        <v>0</v>
      </c>
      <c r="N28" s="498">
        <v>0</v>
      </c>
      <c r="O28" s="498">
        <v>0</v>
      </c>
      <c r="P28" s="498">
        <v>0</v>
      </c>
      <c r="Q28" s="498">
        <v>0</v>
      </c>
      <c r="R28" s="498">
        <v>0</v>
      </c>
      <c r="S28" s="498">
        <v>0</v>
      </c>
    </row>
    <row r="29" spans="1:19" ht="13" customHeight="1" x14ac:dyDescent="0.2">
      <c r="A29" s="499"/>
      <c r="B29" s="502">
        <v>7</v>
      </c>
      <c r="C29" s="498">
        <f t="shared" si="1"/>
        <v>0</v>
      </c>
      <c r="D29" s="498">
        <v>0</v>
      </c>
      <c r="E29" s="498">
        <v>0</v>
      </c>
      <c r="F29" s="498">
        <v>0</v>
      </c>
      <c r="G29" s="498">
        <v>0</v>
      </c>
      <c r="H29" s="498">
        <v>0</v>
      </c>
      <c r="I29" s="498">
        <v>0</v>
      </c>
      <c r="J29" s="498">
        <v>0</v>
      </c>
      <c r="K29" s="498">
        <v>0</v>
      </c>
      <c r="L29" s="498">
        <v>0</v>
      </c>
      <c r="M29" s="498">
        <v>0</v>
      </c>
      <c r="N29" s="498">
        <v>0</v>
      </c>
      <c r="O29" s="498">
        <v>0</v>
      </c>
      <c r="P29" s="498">
        <v>0</v>
      </c>
      <c r="Q29" s="498">
        <v>0</v>
      </c>
      <c r="R29" s="498">
        <v>0</v>
      </c>
      <c r="S29" s="498">
        <v>0</v>
      </c>
    </row>
    <row r="30" spans="1:19" ht="13" customHeight="1" x14ac:dyDescent="0.2">
      <c r="A30" s="499"/>
      <c r="B30" s="502">
        <v>7.5</v>
      </c>
      <c r="C30" s="498">
        <f t="shared" si="1"/>
        <v>0.27</v>
      </c>
      <c r="D30" s="498">
        <v>0.27</v>
      </c>
      <c r="E30" s="498">
        <v>0.27</v>
      </c>
      <c r="F30" s="498">
        <v>0.27</v>
      </c>
      <c r="G30" s="498">
        <v>0.27</v>
      </c>
      <c r="H30" s="498">
        <v>0.27</v>
      </c>
      <c r="I30" s="498">
        <v>0.27</v>
      </c>
      <c r="J30" s="498">
        <v>0.27</v>
      </c>
      <c r="K30" s="498">
        <v>0.27</v>
      </c>
      <c r="L30" s="498">
        <v>0.27</v>
      </c>
      <c r="M30" s="498">
        <v>0.27</v>
      </c>
      <c r="N30" s="498">
        <v>0.27</v>
      </c>
      <c r="O30" s="498">
        <v>0.27</v>
      </c>
      <c r="P30" s="498">
        <v>0.27</v>
      </c>
      <c r="Q30" s="498">
        <v>0.27</v>
      </c>
      <c r="R30" s="498">
        <v>0.27</v>
      </c>
      <c r="S30" s="498">
        <v>0.27</v>
      </c>
    </row>
    <row r="31" spans="1:19" ht="13" customHeight="1" x14ac:dyDescent="0.2">
      <c r="A31" s="499"/>
      <c r="B31" s="502">
        <v>8</v>
      </c>
      <c r="C31" s="498">
        <f t="shared" si="1"/>
        <v>0.54</v>
      </c>
      <c r="D31" s="498">
        <v>0.54</v>
      </c>
      <c r="E31" s="498">
        <v>0.54</v>
      </c>
      <c r="F31" s="498">
        <v>0.54</v>
      </c>
      <c r="G31" s="498">
        <v>0.54</v>
      </c>
      <c r="H31" s="498">
        <v>0.54</v>
      </c>
      <c r="I31" s="498">
        <v>0.54</v>
      </c>
      <c r="J31" s="498">
        <v>0.54</v>
      </c>
      <c r="K31" s="498">
        <v>0.54</v>
      </c>
      <c r="L31" s="498">
        <v>0.54</v>
      </c>
      <c r="M31" s="498">
        <v>0.54</v>
      </c>
      <c r="N31" s="498">
        <v>0.54</v>
      </c>
      <c r="O31" s="498">
        <v>0.54</v>
      </c>
      <c r="P31" s="498">
        <v>0.54</v>
      </c>
      <c r="Q31" s="498">
        <v>0.54</v>
      </c>
      <c r="R31" s="498">
        <v>0.54</v>
      </c>
      <c r="S31" s="498">
        <v>0.54</v>
      </c>
    </row>
    <row r="32" spans="1:19" ht="13" customHeight="1" x14ac:dyDescent="0.2">
      <c r="A32" s="499"/>
      <c r="B32" s="502">
        <v>8.5</v>
      </c>
      <c r="C32" s="498">
        <f t="shared" si="1"/>
        <v>0.81</v>
      </c>
      <c r="D32" s="498">
        <v>0.81</v>
      </c>
      <c r="E32" s="498">
        <v>0.81</v>
      </c>
      <c r="F32" s="498">
        <v>0.81</v>
      </c>
      <c r="G32" s="498">
        <v>0.81</v>
      </c>
      <c r="H32" s="498">
        <v>0.81</v>
      </c>
      <c r="I32" s="498">
        <v>0.81</v>
      </c>
      <c r="J32" s="498">
        <v>0.81</v>
      </c>
      <c r="K32" s="498">
        <v>0.81</v>
      </c>
      <c r="L32" s="498">
        <v>0.81</v>
      </c>
      <c r="M32" s="498">
        <v>0.81</v>
      </c>
      <c r="N32" s="498">
        <v>0.81</v>
      </c>
      <c r="O32" s="498">
        <v>0.81</v>
      </c>
      <c r="P32" s="498">
        <v>0.81</v>
      </c>
      <c r="Q32" s="498">
        <v>0.81</v>
      </c>
      <c r="R32" s="498">
        <v>0.81</v>
      </c>
      <c r="S32" s="498">
        <v>0.81</v>
      </c>
    </row>
    <row r="33" spans="1:19" ht="13" customHeight="1" x14ac:dyDescent="0.2">
      <c r="A33" s="499"/>
      <c r="B33" s="502">
        <v>9</v>
      </c>
      <c r="C33" s="498">
        <f t="shared" si="1"/>
        <v>1.08</v>
      </c>
      <c r="D33" s="498">
        <v>1.08</v>
      </c>
      <c r="E33" s="498">
        <v>1.08</v>
      </c>
      <c r="F33" s="498">
        <v>1.08</v>
      </c>
      <c r="G33" s="498">
        <v>1.08</v>
      </c>
      <c r="H33" s="498">
        <v>1.08</v>
      </c>
      <c r="I33" s="498">
        <v>1.08</v>
      </c>
      <c r="J33" s="498">
        <v>1.08</v>
      </c>
      <c r="K33" s="498">
        <v>1.08</v>
      </c>
      <c r="L33" s="498">
        <v>1.08</v>
      </c>
      <c r="M33" s="498">
        <v>1.08</v>
      </c>
      <c r="N33" s="498">
        <v>1.08</v>
      </c>
      <c r="O33" s="498">
        <v>1.08</v>
      </c>
      <c r="P33" s="498">
        <v>1.08</v>
      </c>
      <c r="Q33" s="498">
        <v>1.08</v>
      </c>
      <c r="R33" s="498">
        <v>1.08</v>
      </c>
      <c r="S33" s="498">
        <v>1.08</v>
      </c>
    </row>
    <row r="34" spans="1:19" ht="13" customHeight="1" x14ac:dyDescent="0.2">
      <c r="A34" s="499"/>
      <c r="B34" s="502">
        <v>9.5</v>
      </c>
      <c r="C34" s="498">
        <f t="shared" si="1"/>
        <v>1.35</v>
      </c>
      <c r="D34" s="498">
        <v>1.35</v>
      </c>
      <c r="E34" s="498">
        <v>1.35</v>
      </c>
      <c r="F34" s="498">
        <v>1.35</v>
      </c>
      <c r="G34" s="498">
        <v>1.35</v>
      </c>
      <c r="H34" s="498">
        <v>1.35</v>
      </c>
      <c r="I34" s="498">
        <v>1.35</v>
      </c>
      <c r="J34" s="498">
        <v>1.35</v>
      </c>
      <c r="K34" s="498">
        <v>1.35</v>
      </c>
      <c r="L34" s="498">
        <v>1.35</v>
      </c>
      <c r="M34" s="498">
        <v>1.35</v>
      </c>
      <c r="N34" s="498">
        <v>1.35</v>
      </c>
      <c r="O34" s="498">
        <v>1.35</v>
      </c>
      <c r="P34" s="498">
        <v>1.35</v>
      </c>
      <c r="Q34" s="498">
        <v>1.35</v>
      </c>
      <c r="R34" s="498">
        <v>1.35</v>
      </c>
      <c r="S34" s="498">
        <v>1.35</v>
      </c>
    </row>
    <row r="35" spans="1:19" ht="13" customHeight="1" x14ac:dyDescent="0.2">
      <c r="A35" s="499"/>
      <c r="B35" s="502">
        <v>10</v>
      </c>
      <c r="C35" s="498">
        <f t="shared" si="1"/>
        <v>1.62</v>
      </c>
      <c r="D35" s="498">
        <v>1.62</v>
      </c>
      <c r="E35" s="498">
        <v>1.62</v>
      </c>
      <c r="F35" s="498">
        <v>1.62</v>
      </c>
      <c r="G35" s="498">
        <v>1.62</v>
      </c>
      <c r="H35" s="498">
        <v>1.62</v>
      </c>
      <c r="I35" s="498">
        <v>1.62</v>
      </c>
      <c r="J35" s="498">
        <v>1.62</v>
      </c>
      <c r="K35" s="498">
        <v>1.62</v>
      </c>
      <c r="L35" s="498">
        <v>1.62</v>
      </c>
      <c r="M35" s="498">
        <v>1.62</v>
      </c>
      <c r="N35" s="498">
        <v>1.62</v>
      </c>
      <c r="O35" s="498">
        <v>1.62</v>
      </c>
      <c r="P35" s="498">
        <v>1.62</v>
      </c>
      <c r="Q35" s="498">
        <v>1.62</v>
      </c>
      <c r="R35" s="498">
        <v>1.62</v>
      </c>
      <c r="S35" s="498">
        <v>1.62</v>
      </c>
    </row>
    <row r="36" spans="1:19" ht="14" customHeight="1" x14ac:dyDescent="0.2">
      <c r="A36" s="499"/>
      <c r="B36" s="502">
        <v>10.5</v>
      </c>
      <c r="C36" s="498">
        <f t="shared" si="1"/>
        <v>1.8900000000000001</v>
      </c>
      <c r="D36" s="503">
        <v>1.89</v>
      </c>
      <c r="E36" s="498">
        <v>1.89</v>
      </c>
      <c r="F36" s="498">
        <v>1.89</v>
      </c>
      <c r="G36" s="498">
        <v>1.89</v>
      </c>
      <c r="H36" s="498">
        <v>1.89</v>
      </c>
      <c r="I36" s="498">
        <v>1.89</v>
      </c>
      <c r="J36" s="498">
        <v>1.89</v>
      </c>
      <c r="K36" s="498">
        <v>1.89</v>
      </c>
      <c r="L36" s="498">
        <v>1.89</v>
      </c>
      <c r="M36" s="498">
        <v>1.89</v>
      </c>
      <c r="N36" s="498">
        <v>1.89</v>
      </c>
      <c r="O36" s="498">
        <v>1.89</v>
      </c>
      <c r="P36" s="498">
        <v>1.89</v>
      </c>
      <c r="Q36" s="498">
        <v>1.89</v>
      </c>
      <c r="R36" s="498">
        <v>1.89</v>
      </c>
      <c r="S36" s="498">
        <v>1.89</v>
      </c>
    </row>
    <row r="37" spans="1:19" ht="13" customHeight="1" x14ac:dyDescent="0.2">
      <c r="A37" s="499"/>
      <c r="B37" s="502">
        <v>11</v>
      </c>
      <c r="C37" s="498">
        <f t="shared" si="1"/>
        <v>2.16</v>
      </c>
      <c r="D37" s="498">
        <v>2.16</v>
      </c>
      <c r="E37" s="498">
        <v>2.16</v>
      </c>
      <c r="F37" s="498">
        <v>2.16</v>
      </c>
      <c r="G37" s="498">
        <v>2.16</v>
      </c>
      <c r="H37" s="498">
        <v>2.16</v>
      </c>
      <c r="I37" s="498">
        <v>2.16</v>
      </c>
      <c r="J37" s="498">
        <v>2.16</v>
      </c>
      <c r="K37" s="498">
        <v>2.16</v>
      </c>
      <c r="L37" s="498">
        <v>2.16</v>
      </c>
      <c r="M37" s="498">
        <v>2.16</v>
      </c>
      <c r="N37" s="498">
        <v>2.16</v>
      </c>
      <c r="O37" s="498">
        <v>2.16</v>
      </c>
      <c r="P37" s="498">
        <v>2.16</v>
      </c>
      <c r="Q37" s="498">
        <v>2.16</v>
      </c>
      <c r="R37" s="498">
        <v>2.16</v>
      </c>
      <c r="S37" s="498">
        <v>2.16</v>
      </c>
    </row>
    <row r="38" spans="1:19" ht="13" customHeight="1" x14ac:dyDescent="0.2">
      <c r="A38" s="499"/>
      <c r="B38" s="502">
        <v>11.5</v>
      </c>
      <c r="C38" s="498">
        <f t="shared" si="1"/>
        <v>2.4300000000000002</v>
      </c>
      <c r="D38" s="498">
        <v>2.4300000000000002</v>
      </c>
      <c r="E38" s="498">
        <v>2.4300000000000002</v>
      </c>
      <c r="F38" s="498">
        <v>2.4300000000000002</v>
      </c>
      <c r="G38" s="498">
        <v>2.4300000000000002</v>
      </c>
      <c r="H38" s="498">
        <v>2.4300000000000002</v>
      </c>
      <c r="I38" s="498">
        <v>2.4300000000000002</v>
      </c>
      <c r="J38" s="498">
        <v>2.4300000000000002</v>
      </c>
      <c r="K38" s="498">
        <v>2.4300000000000002</v>
      </c>
      <c r="L38" s="498">
        <v>2.4300000000000002</v>
      </c>
      <c r="M38" s="498">
        <v>2.4300000000000002</v>
      </c>
      <c r="N38" s="498">
        <v>2.4300000000000002</v>
      </c>
      <c r="O38" s="498">
        <v>2.4300000000000002</v>
      </c>
      <c r="P38" s="498">
        <v>2.4300000000000002</v>
      </c>
      <c r="Q38" s="498">
        <v>2.4300000000000002</v>
      </c>
      <c r="R38" s="498">
        <v>2.4300000000000002</v>
      </c>
      <c r="S38" s="498">
        <v>2.4300000000000002</v>
      </c>
    </row>
    <row r="39" spans="1:19" ht="13" customHeight="1" x14ac:dyDescent="0.2">
      <c r="A39" s="499"/>
      <c r="B39" s="502">
        <v>12</v>
      </c>
      <c r="C39" s="498">
        <f t="shared" si="1"/>
        <v>2.7</v>
      </c>
      <c r="D39" s="498">
        <v>2.7</v>
      </c>
      <c r="E39" s="498">
        <v>2.7</v>
      </c>
      <c r="F39" s="498">
        <v>2.7</v>
      </c>
      <c r="G39" s="498">
        <v>2.7</v>
      </c>
      <c r="H39" s="498">
        <v>2.7</v>
      </c>
      <c r="I39" s="498">
        <v>2.7</v>
      </c>
      <c r="J39" s="498">
        <v>2.7</v>
      </c>
      <c r="K39" s="498">
        <v>2.7</v>
      </c>
      <c r="L39" s="498">
        <v>2.7</v>
      </c>
      <c r="M39" s="498">
        <v>2.7</v>
      </c>
      <c r="N39" s="498">
        <v>2.7</v>
      </c>
      <c r="O39" s="498">
        <v>2.7</v>
      </c>
      <c r="P39" s="498">
        <v>2.7</v>
      </c>
      <c r="Q39" s="498">
        <v>2.7</v>
      </c>
      <c r="R39" s="498">
        <v>2.7</v>
      </c>
      <c r="S39" s="498">
        <v>2.7</v>
      </c>
    </row>
    <row r="40" spans="1:19" ht="13" customHeight="1" x14ac:dyDescent="0.2">
      <c r="A40" s="499"/>
      <c r="B40" s="502">
        <v>12.5</v>
      </c>
      <c r="C40" s="498">
        <f t="shared" si="1"/>
        <v>2.97</v>
      </c>
      <c r="D40" s="498">
        <v>2.97</v>
      </c>
      <c r="E40" s="498">
        <v>2.97</v>
      </c>
      <c r="F40" s="498">
        <v>2.97</v>
      </c>
      <c r="G40" s="498">
        <v>2.97</v>
      </c>
      <c r="H40" s="498">
        <v>2.97</v>
      </c>
      <c r="I40" s="498">
        <v>2.97</v>
      </c>
      <c r="J40" s="498">
        <v>2.97</v>
      </c>
      <c r="K40" s="498">
        <v>2.97</v>
      </c>
      <c r="L40" s="498">
        <v>2.97</v>
      </c>
      <c r="M40" s="498">
        <v>2.97</v>
      </c>
      <c r="N40" s="498">
        <v>2.97</v>
      </c>
      <c r="O40" s="498">
        <v>2.97</v>
      </c>
      <c r="P40" s="498">
        <v>2.97</v>
      </c>
      <c r="Q40" s="498">
        <v>2.97</v>
      </c>
      <c r="R40" s="498">
        <v>2.97</v>
      </c>
      <c r="S40" s="498">
        <v>2.97</v>
      </c>
    </row>
    <row r="41" spans="1:19" ht="13" customHeight="1" x14ac:dyDescent="0.2">
      <c r="A41" s="499"/>
      <c r="B41" s="502">
        <v>13</v>
      </c>
      <c r="C41" s="498">
        <f t="shared" si="1"/>
        <v>3.24</v>
      </c>
      <c r="D41" s="498">
        <v>3.24</v>
      </c>
      <c r="E41" s="498">
        <v>3.24</v>
      </c>
      <c r="F41" s="498">
        <v>3.24</v>
      </c>
      <c r="G41" s="498">
        <v>3.24</v>
      </c>
      <c r="H41" s="498">
        <v>3.24</v>
      </c>
      <c r="I41" s="498">
        <v>3.24</v>
      </c>
      <c r="J41" s="498">
        <v>3.24</v>
      </c>
      <c r="K41" s="498">
        <v>3.24</v>
      </c>
      <c r="L41" s="498">
        <v>3.24</v>
      </c>
      <c r="M41" s="498">
        <v>3.24</v>
      </c>
      <c r="N41" s="498">
        <v>3.24</v>
      </c>
      <c r="O41" s="498">
        <v>3.24</v>
      </c>
      <c r="P41" s="498">
        <v>3.24</v>
      </c>
      <c r="Q41" s="498">
        <v>3.24</v>
      </c>
      <c r="R41" s="498">
        <v>3.24</v>
      </c>
      <c r="S41" s="498">
        <v>3.24</v>
      </c>
    </row>
    <row r="42" spans="1:19" ht="13" customHeight="1" x14ac:dyDescent="0.2">
      <c r="A42" s="499"/>
      <c r="B42" s="502">
        <v>13.5</v>
      </c>
      <c r="C42" s="498">
        <f t="shared" si="1"/>
        <v>3.5100000000000002</v>
      </c>
      <c r="D42" s="498">
        <v>3.51</v>
      </c>
      <c r="E42" s="498">
        <v>3.51</v>
      </c>
      <c r="F42" s="498">
        <v>3.51</v>
      </c>
      <c r="G42" s="498">
        <v>3.51</v>
      </c>
      <c r="H42" s="498">
        <v>3.51</v>
      </c>
      <c r="I42" s="498">
        <v>3.51</v>
      </c>
      <c r="J42" s="498">
        <v>3.51</v>
      </c>
      <c r="K42" s="498">
        <v>3.51</v>
      </c>
      <c r="L42" s="498">
        <v>3.51</v>
      </c>
      <c r="M42" s="498">
        <v>3.51</v>
      </c>
      <c r="N42" s="498">
        <v>3.51</v>
      </c>
      <c r="O42" s="498">
        <v>3.51</v>
      </c>
      <c r="P42" s="498">
        <v>3.51</v>
      </c>
      <c r="Q42" s="498">
        <v>3.51</v>
      </c>
      <c r="R42" s="498">
        <v>3.51</v>
      </c>
      <c r="S42" s="498">
        <v>3.51</v>
      </c>
    </row>
    <row r="43" spans="1:19" ht="13" customHeight="1" x14ac:dyDescent="0.2">
      <c r="A43" s="499"/>
      <c r="B43" s="502">
        <v>14</v>
      </c>
      <c r="C43" s="498">
        <f t="shared" si="1"/>
        <v>3.7800000000000002</v>
      </c>
      <c r="D43" s="498">
        <v>3.78</v>
      </c>
      <c r="E43" s="498">
        <v>3.78</v>
      </c>
      <c r="F43" s="498">
        <v>3.78</v>
      </c>
      <c r="G43" s="498">
        <v>3.78</v>
      </c>
      <c r="H43" s="498">
        <v>3.78</v>
      </c>
      <c r="I43" s="498">
        <v>3.78</v>
      </c>
      <c r="J43" s="498">
        <v>3.78</v>
      </c>
      <c r="K43" s="498">
        <v>3.78</v>
      </c>
      <c r="L43" s="498">
        <v>3.78</v>
      </c>
      <c r="M43" s="498">
        <v>3.78</v>
      </c>
      <c r="N43" s="498">
        <v>3.78</v>
      </c>
      <c r="O43" s="498">
        <v>3.78</v>
      </c>
      <c r="P43" s="498">
        <v>3.78</v>
      </c>
      <c r="Q43" s="498">
        <v>3.78</v>
      </c>
      <c r="R43" s="498">
        <v>3.78</v>
      </c>
      <c r="S43" s="498">
        <v>3.78</v>
      </c>
    </row>
    <row r="44" spans="1:19" ht="13" customHeight="1" x14ac:dyDescent="0.2">
      <c r="A44" s="499"/>
      <c r="B44" s="502">
        <v>14.5</v>
      </c>
      <c r="C44" s="498">
        <f t="shared" si="1"/>
        <v>4.0500000000000007</v>
      </c>
      <c r="D44" s="498">
        <v>4.05</v>
      </c>
      <c r="E44" s="498">
        <v>4.05</v>
      </c>
      <c r="F44" s="498">
        <v>4.05</v>
      </c>
      <c r="G44" s="498">
        <v>4.05</v>
      </c>
      <c r="H44" s="498">
        <v>4.05</v>
      </c>
      <c r="I44" s="498">
        <v>4.05</v>
      </c>
      <c r="J44" s="498">
        <v>4.05</v>
      </c>
      <c r="K44" s="498">
        <v>4.05</v>
      </c>
      <c r="L44" s="498">
        <v>4.05</v>
      </c>
      <c r="M44" s="498">
        <v>4.05</v>
      </c>
      <c r="N44" s="498">
        <v>4.05</v>
      </c>
      <c r="O44" s="498">
        <v>4.05</v>
      </c>
      <c r="P44" s="498">
        <v>4.05</v>
      </c>
      <c r="Q44" s="498">
        <v>4.05</v>
      </c>
      <c r="R44" s="498">
        <v>4.05</v>
      </c>
      <c r="S44" s="498">
        <v>4.05</v>
      </c>
    </row>
    <row r="45" spans="1:19" ht="13" customHeight="1" x14ac:dyDescent="0.2">
      <c r="A45" s="499"/>
      <c r="B45" s="502">
        <v>15</v>
      </c>
      <c r="C45" s="498">
        <f t="shared" si="1"/>
        <v>4.32</v>
      </c>
      <c r="D45" s="498">
        <v>4.32</v>
      </c>
      <c r="E45" s="498">
        <v>4.32</v>
      </c>
      <c r="F45" s="498">
        <v>4.32</v>
      </c>
      <c r="G45" s="498">
        <v>4.32</v>
      </c>
      <c r="H45" s="498">
        <v>4.32</v>
      </c>
      <c r="I45" s="498">
        <v>4.32</v>
      </c>
      <c r="J45" s="498">
        <v>4.32</v>
      </c>
      <c r="K45" s="498">
        <v>4.32</v>
      </c>
      <c r="L45" s="498">
        <v>4.32</v>
      </c>
      <c r="M45" s="498">
        <v>4.32</v>
      </c>
      <c r="N45" s="498">
        <v>4.32</v>
      </c>
      <c r="O45" s="498">
        <v>4.32</v>
      </c>
      <c r="P45" s="498">
        <v>4.32</v>
      </c>
      <c r="Q45" s="498">
        <v>4.32</v>
      </c>
      <c r="R45" s="498">
        <v>4.32</v>
      </c>
      <c r="S45" s="498">
        <v>4.32</v>
      </c>
    </row>
    <row r="46" spans="1:19" ht="13.25" customHeight="1" x14ac:dyDescent="0.2">
      <c r="A46" s="439"/>
      <c r="B46" s="439"/>
      <c r="C46" s="437"/>
      <c r="D46" s="497"/>
      <c r="E46" s="437"/>
      <c r="F46" s="498"/>
      <c r="G46" s="498"/>
      <c r="H46" s="498"/>
      <c r="I46" s="437"/>
      <c r="J46" s="439"/>
      <c r="K46" s="504"/>
      <c r="L46" s="439"/>
      <c r="M46" s="439"/>
      <c r="N46" s="439"/>
      <c r="O46" s="439"/>
      <c r="P46" s="439"/>
      <c r="Q46" s="439"/>
      <c r="R46" s="439"/>
      <c r="S46" s="439"/>
    </row>
    <row r="47" spans="1:19" ht="14.75" customHeight="1" x14ac:dyDescent="0.2">
      <c r="A47" s="505"/>
      <c r="B47" s="505"/>
      <c r="C47" s="506"/>
      <c r="D47" s="507"/>
      <c r="E47" s="506"/>
      <c r="F47" s="508"/>
      <c r="G47" s="508"/>
      <c r="H47" s="508"/>
      <c r="I47" s="506"/>
      <c r="J47" s="509"/>
      <c r="K47" s="510"/>
      <c r="L47" s="511"/>
      <c r="M47" s="499"/>
      <c r="N47" s="499"/>
      <c r="O47" s="499"/>
      <c r="P47" s="499"/>
      <c r="Q47" s="499"/>
      <c r="R47" s="499"/>
      <c r="S47" s="499"/>
    </row>
    <row r="48" spans="1:19" ht="14.75" customHeight="1" x14ac:dyDescent="0.25">
      <c r="A48" s="512"/>
      <c r="B48" s="485" t="s">
        <v>10</v>
      </c>
      <c r="C48" s="513"/>
      <c r="D48" s="507"/>
      <c r="E48" s="506"/>
      <c r="F48" s="508"/>
      <c r="G48" s="508"/>
      <c r="H48" s="508"/>
      <c r="I48" s="506"/>
      <c r="J48" s="509"/>
      <c r="K48" s="514" t="s">
        <v>6</v>
      </c>
      <c r="L48" s="511"/>
      <c r="M48" s="499"/>
      <c r="N48" s="499"/>
      <c r="O48" s="499"/>
      <c r="P48" s="499"/>
      <c r="Q48" s="499"/>
      <c r="R48" s="499"/>
      <c r="S48" s="499"/>
    </row>
    <row r="49" spans="1:19" ht="13.25" customHeight="1" x14ac:dyDescent="0.2">
      <c r="A49" s="515"/>
      <c r="B49" s="515"/>
      <c r="C49" s="501">
        <v>120</v>
      </c>
      <c r="D49" s="501">
        <v>125</v>
      </c>
      <c r="E49" s="501">
        <v>130</v>
      </c>
      <c r="F49" s="501">
        <v>135</v>
      </c>
      <c r="G49" s="501">
        <v>140</v>
      </c>
      <c r="H49" s="501">
        <v>145</v>
      </c>
      <c r="I49" s="501">
        <v>150</v>
      </c>
      <c r="J49" s="501">
        <v>155</v>
      </c>
      <c r="K49" s="516">
        <v>160</v>
      </c>
      <c r="L49" s="501">
        <v>165</v>
      </c>
      <c r="M49" s="501">
        <v>170</v>
      </c>
      <c r="N49" s="501">
        <v>175</v>
      </c>
      <c r="O49" s="501">
        <v>180</v>
      </c>
      <c r="P49" s="501">
        <v>185</v>
      </c>
      <c r="Q49" s="501">
        <v>190</v>
      </c>
      <c r="R49" s="501">
        <v>195</v>
      </c>
      <c r="S49" s="501">
        <v>200</v>
      </c>
    </row>
    <row r="50" spans="1:19" ht="13" customHeight="1" x14ac:dyDescent="0.2">
      <c r="A50" s="499"/>
      <c r="B50" s="502">
        <v>6</v>
      </c>
      <c r="C50" s="437">
        <f t="shared" ref="C50:S50" si="2">12/(1+C27+C6)</f>
        <v>12</v>
      </c>
      <c r="D50" s="437">
        <f t="shared" si="2"/>
        <v>12</v>
      </c>
      <c r="E50" s="437">
        <f t="shared" si="2"/>
        <v>12</v>
      </c>
      <c r="F50" s="437">
        <f t="shared" si="2"/>
        <v>12</v>
      </c>
      <c r="G50" s="437">
        <f t="shared" si="2"/>
        <v>12</v>
      </c>
      <c r="H50" s="437">
        <f t="shared" si="2"/>
        <v>11.162790697674419</v>
      </c>
      <c r="I50" s="437">
        <f t="shared" si="2"/>
        <v>10.434782608695652</v>
      </c>
      <c r="J50" s="437">
        <f t="shared" si="2"/>
        <v>9.7959183673469372</v>
      </c>
      <c r="K50" s="437">
        <f t="shared" si="2"/>
        <v>9.2307692307692299</v>
      </c>
      <c r="L50" s="437">
        <f t="shared" si="2"/>
        <v>8.7272727272727266</v>
      </c>
      <c r="M50" s="437">
        <f t="shared" si="2"/>
        <v>8.2758620689655178</v>
      </c>
      <c r="N50" s="437">
        <f t="shared" si="2"/>
        <v>7.8688524590163942</v>
      </c>
      <c r="O50" s="437">
        <f t="shared" si="2"/>
        <v>7.5</v>
      </c>
      <c r="P50" s="437">
        <f t="shared" si="2"/>
        <v>7.1641791044776131</v>
      </c>
      <c r="Q50" s="437">
        <f t="shared" si="2"/>
        <v>6.8571428571428568</v>
      </c>
      <c r="R50" s="437">
        <f t="shared" si="2"/>
        <v>6.5753424657534252</v>
      </c>
      <c r="S50" s="437">
        <f t="shared" si="2"/>
        <v>6.3157894736842106</v>
      </c>
    </row>
    <row r="51" spans="1:19" ht="13" customHeight="1" x14ac:dyDescent="0.2">
      <c r="A51" s="499"/>
      <c r="B51" s="502">
        <v>6.5</v>
      </c>
      <c r="C51" s="437">
        <f t="shared" ref="C51:S51" si="3">12/(1+C28+C7)</f>
        <v>12</v>
      </c>
      <c r="D51" s="437">
        <f t="shared" si="3"/>
        <v>12</v>
      </c>
      <c r="E51" s="437">
        <f t="shared" si="3"/>
        <v>12</v>
      </c>
      <c r="F51" s="437">
        <f t="shared" si="3"/>
        <v>12</v>
      </c>
      <c r="G51" s="437">
        <f t="shared" si="3"/>
        <v>12</v>
      </c>
      <c r="H51" s="437">
        <f t="shared" si="3"/>
        <v>11.162790697674419</v>
      </c>
      <c r="I51" s="437">
        <f t="shared" si="3"/>
        <v>10.434782608695652</v>
      </c>
      <c r="J51" s="437">
        <f t="shared" si="3"/>
        <v>9.7959183673469372</v>
      </c>
      <c r="K51" s="437">
        <f t="shared" si="3"/>
        <v>9.2307692307692299</v>
      </c>
      <c r="L51" s="437">
        <f t="shared" si="3"/>
        <v>8.7272727272727266</v>
      </c>
      <c r="M51" s="437">
        <f t="shared" si="3"/>
        <v>8.2758620689655178</v>
      </c>
      <c r="N51" s="437">
        <f t="shared" si="3"/>
        <v>7.8688524590163942</v>
      </c>
      <c r="O51" s="437">
        <f t="shared" si="3"/>
        <v>7.5</v>
      </c>
      <c r="P51" s="437">
        <f t="shared" si="3"/>
        <v>7.1641791044776122</v>
      </c>
      <c r="Q51" s="437">
        <f t="shared" si="3"/>
        <v>6.8571428571428568</v>
      </c>
      <c r="R51" s="437">
        <f t="shared" si="3"/>
        <v>6.5753424657534252</v>
      </c>
      <c r="S51" s="437">
        <f t="shared" si="3"/>
        <v>6.3157894736842106</v>
      </c>
    </row>
    <row r="52" spans="1:19" ht="13" customHeight="1" x14ac:dyDescent="0.2">
      <c r="A52" s="499"/>
      <c r="B52" s="502">
        <v>7</v>
      </c>
      <c r="C52" s="437">
        <f t="shared" ref="C52:S52" si="4">12/(1+C29+C8)</f>
        <v>12</v>
      </c>
      <c r="D52" s="437">
        <f t="shared" si="4"/>
        <v>12</v>
      </c>
      <c r="E52" s="437">
        <f t="shared" si="4"/>
        <v>12</v>
      </c>
      <c r="F52" s="437">
        <f t="shared" si="4"/>
        <v>12</v>
      </c>
      <c r="G52" s="437">
        <f t="shared" si="4"/>
        <v>12</v>
      </c>
      <c r="H52" s="437">
        <f t="shared" si="4"/>
        <v>11.162790697674419</v>
      </c>
      <c r="I52" s="437">
        <f t="shared" si="4"/>
        <v>10.434782608695652</v>
      </c>
      <c r="J52" s="437">
        <f t="shared" si="4"/>
        <v>9.7959183673469372</v>
      </c>
      <c r="K52" s="437">
        <f t="shared" si="4"/>
        <v>9.2307692307692299</v>
      </c>
      <c r="L52" s="437">
        <f t="shared" si="4"/>
        <v>8.7272727272727266</v>
      </c>
      <c r="M52" s="437">
        <f t="shared" si="4"/>
        <v>8.2758620689655178</v>
      </c>
      <c r="N52" s="437">
        <f t="shared" si="4"/>
        <v>7.8688524590163942</v>
      </c>
      <c r="O52" s="437">
        <f t="shared" si="4"/>
        <v>7.5</v>
      </c>
      <c r="P52" s="437">
        <f t="shared" si="4"/>
        <v>7.1641791044776122</v>
      </c>
      <c r="Q52" s="437">
        <f t="shared" si="4"/>
        <v>6.8571428571428568</v>
      </c>
      <c r="R52" s="437">
        <f t="shared" si="4"/>
        <v>6.5753424657534252</v>
      </c>
      <c r="S52" s="437">
        <f t="shared" si="4"/>
        <v>6.3157894736842106</v>
      </c>
    </row>
    <row r="53" spans="1:19" ht="13" customHeight="1" x14ac:dyDescent="0.2">
      <c r="A53" s="499"/>
      <c r="B53" s="502">
        <v>7.5</v>
      </c>
      <c r="C53" s="437">
        <f t="shared" ref="C53:S53" si="5">12/(1+C30+C9)</f>
        <v>9.4488188976377945</v>
      </c>
      <c r="D53" s="437">
        <f t="shared" si="5"/>
        <v>9.4488188976377945</v>
      </c>
      <c r="E53" s="437">
        <f t="shared" si="5"/>
        <v>9.4488188976377945</v>
      </c>
      <c r="F53" s="437">
        <f t="shared" si="5"/>
        <v>9.4488188976377945</v>
      </c>
      <c r="G53" s="437">
        <f t="shared" si="5"/>
        <v>9.4488188976377945</v>
      </c>
      <c r="H53" s="437">
        <f t="shared" si="5"/>
        <v>8.921933085501859</v>
      </c>
      <c r="I53" s="437">
        <f t="shared" si="5"/>
        <v>8.4507042253521139</v>
      </c>
      <c r="J53" s="437">
        <f t="shared" si="5"/>
        <v>8.0267558528428093</v>
      </c>
      <c r="K53" s="437">
        <f t="shared" si="5"/>
        <v>7.6433121019108281</v>
      </c>
      <c r="L53" s="437">
        <f t="shared" si="5"/>
        <v>7.2948328267477205</v>
      </c>
      <c r="M53" s="437">
        <f t="shared" si="5"/>
        <v>6.9767441860465116</v>
      </c>
      <c r="N53" s="437">
        <f t="shared" si="5"/>
        <v>6.6852367688022287</v>
      </c>
      <c r="O53" s="437">
        <f t="shared" si="5"/>
        <v>6.4171122994652405</v>
      </c>
      <c r="P53" s="437">
        <f t="shared" si="5"/>
        <v>6.1696658097686372</v>
      </c>
      <c r="Q53" s="437">
        <f t="shared" si="5"/>
        <v>5.9405940594059405</v>
      </c>
      <c r="R53" s="437">
        <f t="shared" si="5"/>
        <v>5.727923627684965</v>
      </c>
      <c r="S53" s="437">
        <f t="shared" si="5"/>
        <v>5.5299539170506913</v>
      </c>
    </row>
    <row r="54" spans="1:19" ht="13" customHeight="1" x14ac:dyDescent="0.2">
      <c r="A54" s="499"/>
      <c r="B54" s="502">
        <v>8</v>
      </c>
      <c r="C54" s="437">
        <f t="shared" ref="C54:S54" si="6">12/(1+C31+C10)</f>
        <v>7.7922077922077921</v>
      </c>
      <c r="D54" s="437">
        <f t="shared" si="6"/>
        <v>7.7922077922077921</v>
      </c>
      <c r="E54" s="437">
        <f t="shared" si="6"/>
        <v>7.7922077922077921</v>
      </c>
      <c r="F54" s="437">
        <f t="shared" si="6"/>
        <v>7.7922077922077921</v>
      </c>
      <c r="G54" s="437">
        <f t="shared" si="6"/>
        <v>7.7922077922077921</v>
      </c>
      <c r="H54" s="437">
        <f t="shared" si="6"/>
        <v>7.4303405572755414</v>
      </c>
      <c r="I54" s="437">
        <f t="shared" si="6"/>
        <v>7.1005917159763312</v>
      </c>
      <c r="J54" s="437">
        <f t="shared" si="6"/>
        <v>6.7988668555240785</v>
      </c>
      <c r="K54" s="437">
        <f t="shared" si="6"/>
        <v>6.5217391304347823</v>
      </c>
      <c r="L54" s="437">
        <f t="shared" si="6"/>
        <v>6.2663185378590081</v>
      </c>
      <c r="M54" s="437">
        <f t="shared" si="6"/>
        <v>6.0301507537688446</v>
      </c>
      <c r="N54" s="437">
        <f t="shared" si="6"/>
        <v>5.8111380145278453</v>
      </c>
      <c r="O54" s="437">
        <f t="shared" si="6"/>
        <v>5.6074766355140184</v>
      </c>
      <c r="P54" s="437">
        <f t="shared" si="6"/>
        <v>5.4176072234762982</v>
      </c>
      <c r="Q54" s="437">
        <f t="shared" si="6"/>
        <v>5.2401746724890828</v>
      </c>
      <c r="R54" s="437">
        <f t="shared" si="6"/>
        <v>5.07399577167019</v>
      </c>
      <c r="S54" s="437">
        <f t="shared" si="6"/>
        <v>4.918032786885246</v>
      </c>
    </row>
    <row r="55" spans="1:19" ht="13" customHeight="1" x14ac:dyDescent="0.2">
      <c r="A55" s="499"/>
      <c r="B55" s="502">
        <v>8.5</v>
      </c>
      <c r="C55" s="437">
        <f t="shared" ref="C55:S55" si="7">12/(1+C32+C11)</f>
        <v>6.6298342541436464</v>
      </c>
      <c r="D55" s="437">
        <f t="shared" si="7"/>
        <v>6.6298342541436464</v>
      </c>
      <c r="E55" s="437">
        <f t="shared" si="7"/>
        <v>6.6298342541436464</v>
      </c>
      <c r="F55" s="437">
        <f t="shared" si="7"/>
        <v>6.6298342541436464</v>
      </c>
      <c r="G55" s="437">
        <f t="shared" si="7"/>
        <v>6.6298342541436464</v>
      </c>
      <c r="H55" s="437">
        <f t="shared" si="7"/>
        <v>6.3660477453580899</v>
      </c>
      <c r="I55" s="437">
        <f t="shared" si="7"/>
        <v>6.1224489795918364</v>
      </c>
      <c r="J55" s="437">
        <f t="shared" si="7"/>
        <v>5.8968058968058967</v>
      </c>
      <c r="K55" s="437">
        <f t="shared" si="7"/>
        <v>5.6872037914691944</v>
      </c>
      <c r="L55" s="437">
        <f t="shared" si="7"/>
        <v>5.4919908466819223</v>
      </c>
      <c r="M55" s="437">
        <f t="shared" si="7"/>
        <v>5.3097345132743357</v>
      </c>
      <c r="N55" s="437">
        <f t="shared" si="7"/>
        <v>5.1391862955032117</v>
      </c>
      <c r="O55" s="437">
        <f t="shared" si="7"/>
        <v>4.9792531120331951</v>
      </c>
      <c r="P55" s="437">
        <f t="shared" si="7"/>
        <v>4.8289738430583498</v>
      </c>
      <c r="Q55" s="437">
        <f t="shared" si="7"/>
        <v>4.6875</v>
      </c>
      <c r="R55" s="437">
        <f t="shared" si="7"/>
        <v>4.5540796963946875</v>
      </c>
      <c r="S55" s="437">
        <f t="shared" si="7"/>
        <v>4.4280442804428048</v>
      </c>
    </row>
    <row r="56" spans="1:19" ht="13" customHeight="1" x14ac:dyDescent="0.2">
      <c r="A56" s="499"/>
      <c r="B56" s="502">
        <v>9</v>
      </c>
      <c r="C56" s="437">
        <f t="shared" ref="C56:S56" si="8">12/(1+C33+C12)</f>
        <v>5.7692307692307692</v>
      </c>
      <c r="D56" s="437">
        <f t="shared" si="8"/>
        <v>5.7692307692307692</v>
      </c>
      <c r="E56" s="437">
        <f t="shared" si="8"/>
        <v>5.7692307692307692</v>
      </c>
      <c r="F56" s="437">
        <f t="shared" si="8"/>
        <v>5.7692307692307692</v>
      </c>
      <c r="G56" s="437">
        <f t="shared" si="8"/>
        <v>5.7692307692307692</v>
      </c>
      <c r="H56" s="437">
        <f t="shared" si="8"/>
        <v>5.5684454756380504</v>
      </c>
      <c r="I56" s="437">
        <f t="shared" si="8"/>
        <v>5.3811659192825116</v>
      </c>
      <c r="J56" s="437">
        <f t="shared" si="8"/>
        <v>5.2060737527114966</v>
      </c>
      <c r="K56" s="437">
        <f t="shared" si="8"/>
        <v>5.0420168067226889</v>
      </c>
      <c r="L56" s="437">
        <f t="shared" si="8"/>
        <v>4.887983706720977</v>
      </c>
      <c r="M56" s="437">
        <f t="shared" si="8"/>
        <v>4.7430830039525684</v>
      </c>
      <c r="N56" s="437">
        <f t="shared" si="8"/>
        <v>4.6065259117082533</v>
      </c>
      <c r="O56" s="437">
        <f t="shared" si="8"/>
        <v>4.4776119402985071</v>
      </c>
      <c r="P56" s="437">
        <f t="shared" si="8"/>
        <v>4.3557168784029043</v>
      </c>
      <c r="Q56" s="437">
        <f t="shared" si="8"/>
        <v>4.2402826855123674</v>
      </c>
      <c r="R56" s="437">
        <f t="shared" si="8"/>
        <v>4.1308089500860579</v>
      </c>
      <c r="S56" s="437">
        <f t="shared" si="8"/>
        <v>4.026845637583893</v>
      </c>
    </row>
    <row r="57" spans="1:19" ht="13" customHeight="1" x14ac:dyDescent="0.2">
      <c r="A57" s="499"/>
      <c r="B57" s="502">
        <v>9.5</v>
      </c>
      <c r="C57" s="437">
        <f t="shared" ref="C57:S57" si="9">12/(1+C34+C13)</f>
        <v>5.1063829787234036</v>
      </c>
      <c r="D57" s="437">
        <f t="shared" si="9"/>
        <v>5.1063829787234036</v>
      </c>
      <c r="E57" s="437">
        <f t="shared" si="9"/>
        <v>5.1063829787234036</v>
      </c>
      <c r="F57" s="437">
        <f t="shared" si="9"/>
        <v>5.1063829787234036</v>
      </c>
      <c r="G57" s="437">
        <f t="shared" si="9"/>
        <v>5.1063829787234036</v>
      </c>
      <c r="H57" s="437">
        <f t="shared" si="9"/>
        <v>4.948453608247422</v>
      </c>
      <c r="I57" s="437">
        <f t="shared" si="9"/>
        <v>4.8</v>
      </c>
      <c r="J57" s="437">
        <f t="shared" si="9"/>
        <v>4.6601941747572813</v>
      </c>
      <c r="K57" s="437">
        <f t="shared" si="9"/>
        <v>4.5283018867924527</v>
      </c>
      <c r="L57" s="437">
        <f t="shared" si="9"/>
        <v>4.4036697247706424</v>
      </c>
      <c r="M57" s="437">
        <f t="shared" si="9"/>
        <v>4.2857142857142856</v>
      </c>
      <c r="N57" s="437">
        <f t="shared" si="9"/>
        <v>4.1739130434782608</v>
      </c>
      <c r="O57" s="437">
        <f t="shared" si="9"/>
        <v>4.0677966101694913</v>
      </c>
      <c r="P57" s="437">
        <f t="shared" si="9"/>
        <v>3.9669421487603302</v>
      </c>
      <c r="Q57" s="437">
        <f t="shared" si="9"/>
        <v>3.8709677419354835</v>
      </c>
      <c r="R57" s="437">
        <f t="shared" si="9"/>
        <v>3.7795275590551185</v>
      </c>
      <c r="S57" s="437">
        <f t="shared" si="9"/>
        <v>3.6923076923076925</v>
      </c>
    </row>
    <row r="58" spans="1:19" ht="13" customHeight="1" x14ac:dyDescent="0.2">
      <c r="A58" s="500" t="s">
        <v>5</v>
      </c>
      <c r="B58" s="502">
        <v>10</v>
      </c>
      <c r="C58" s="437">
        <f t="shared" ref="C58:S58" si="10">12/(1+C35+C14)</f>
        <v>4.5801526717557248</v>
      </c>
      <c r="D58" s="437">
        <f t="shared" si="10"/>
        <v>4.5801526717557248</v>
      </c>
      <c r="E58" s="437">
        <f t="shared" si="10"/>
        <v>4.5801526717557248</v>
      </c>
      <c r="F58" s="437">
        <f t="shared" si="10"/>
        <v>4.5801526717557248</v>
      </c>
      <c r="G58" s="437">
        <f t="shared" si="10"/>
        <v>4.5801526717557248</v>
      </c>
      <c r="H58" s="437">
        <f t="shared" si="10"/>
        <v>4.4526901669758807</v>
      </c>
      <c r="I58" s="437">
        <f t="shared" si="10"/>
        <v>4.3321299638989172</v>
      </c>
      <c r="J58" s="437">
        <f t="shared" si="10"/>
        <v>4.2179261862917397</v>
      </c>
      <c r="K58" s="437">
        <f t="shared" si="10"/>
        <v>4.1095890410958908</v>
      </c>
      <c r="L58" s="437">
        <f t="shared" si="10"/>
        <v>4.006677796327212</v>
      </c>
      <c r="M58" s="437">
        <f t="shared" si="10"/>
        <v>3.9087947882736152</v>
      </c>
      <c r="N58" s="437">
        <f t="shared" si="10"/>
        <v>3.8155802861685215</v>
      </c>
      <c r="O58" s="437">
        <f t="shared" si="10"/>
        <v>3.7267080745341614</v>
      </c>
      <c r="P58" s="437">
        <f t="shared" si="10"/>
        <v>3.6418816388467374</v>
      </c>
      <c r="Q58" s="437">
        <f t="shared" si="10"/>
        <v>3.5608308605341246</v>
      </c>
      <c r="R58" s="437">
        <f t="shared" si="10"/>
        <v>3.483309143686502</v>
      </c>
      <c r="S58" s="437">
        <f t="shared" si="10"/>
        <v>3.4090909090909092</v>
      </c>
    </row>
    <row r="59" spans="1:19" ht="13" customHeight="1" x14ac:dyDescent="0.2">
      <c r="A59" s="499"/>
      <c r="B59" s="502">
        <v>10.5</v>
      </c>
      <c r="C59" s="437">
        <f t="shared" ref="C59:S59" si="11">12/(1+C36+C15)</f>
        <v>4.1522491349480966</v>
      </c>
      <c r="D59" s="437">
        <f t="shared" si="11"/>
        <v>4.1522491349480974</v>
      </c>
      <c r="E59" s="437">
        <f t="shared" si="11"/>
        <v>4.1522491349480974</v>
      </c>
      <c r="F59" s="437">
        <f t="shared" si="11"/>
        <v>4.1522491349480974</v>
      </c>
      <c r="G59" s="437">
        <f t="shared" si="11"/>
        <v>4.1522491349480974</v>
      </c>
      <c r="H59" s="437">
        <f t="shared" si="11"/>
        <v>4.0472175379426645</v>
      </c>
      <c r="I59" s="437">
        <f t="shared" si="11"/>
        <v>3.9473684210526323</v>
      </c>
      <c r="J59" s="437">
        <f t="shared" si="11"/>
        <v>3.852327447833066</v>
      </c>
      <c r="K59" s="437">
        <f t="shared" si="11"/>
        <v>3.7617554858934175</v>
      </c>
      <c r="L59" s="437">
        <f t="shared" si="11"/>
        <v>3.6753445635528332</v>
      </c>
      <c r="M59" s="437">
        <f t="shared" si="11"/>
        <v>3.5928143712574854</v>
      </c>
      <c r="N59" s="437">
        <f t="shared" si="11"/>
        <v>3.5139092240117136</v>
      </c>
      <c r="O59" s="437">
        <f t="shared" si="11"/>
        <v>3.4383954154727796</v>
      </c>
      <c r="P59" s="437">
        <f t="shared" si="11"/>
        <v>3.3660589060308559</v>
      </c>
      <c r="Q59" s="437">
        <f t="shared" si="11"/>
        <v>3.296703296703297</v>
      </c>
      <c r="R59" s="437">
        <f t="shared" si="11"/>
        <v>3.2301480484522207</v>
      </c>
      <c r="S59" s="437">
        <f t="shared" si="11"/>
        <v>3.1662269129287601</v>
      </c>
    </row>
    <row r="60" spans="1:19" ht="13" customHeight="1" x14ac:dyDescent="0.2">
      <c r="A60" s="499"/>
      <c r="B60" s="502">
        <v>11</v>
      </c>
      <c r="C60" s="437">
        <f t="shared" ref="C60:S60" si="12">12/(1+C37+C16)</f>
        <v>3.7974683544303796</v>
      </c>
      <c r="D60" s="437">
        <f t="shared" si="12"/>
        <v>3.7974683544303796</v>
      </c>
      <c r="E60" s="437">
        <f t="shared" si="12"/>
        <v>3.7974683544303796</v>
      </c>
      <c r="F60" s="437">
        <f t="shared" si="12"/>
        <v>3.7974683544303796</v>
      </c>
      <c r="G60" s="437">
        <f t="shared" si="12"/>
        <v>3.7974683544303796</v>
      </c>
      <c r="H60" s="437">
        <f t="shared" si="12"/>
        <v>3.709428129829984</v>
      </c>
      <c r="I60" s="437">
        <f t="shared" si="12"/>
        <v>3.6253776435045317</v>
      </c>
      <c r="J60" s="437">
        <f t="shared" si="12"/>
        <v>3.5450516986706053</v>
      </c>
      <c r="K60" s="437">
        <f t="shared" si="12"/>
        <v>3.4682080924855492</v>
      </c>
      <c r="L60" s="437">
        <f t="shared" si="12"/>
        <v>3.3946251768033946</v>
      </c>
      <c r="M60" s="437">
        <f t="shared" si="12"/>
        <v>3.3240997229916895</v>
      </c>
      <c r="N60" s="437">
        <f t="shared" si="12"/>
        <v>3.2564450474898234</v>
      </c>
      <c r="O60" s="437">
        <f t="shared" si="12"/>
        <v>3.1914893617021276</v>
      </c>
      <c r="P60" s="437">
        <f t="shared" si="12"/>
        <v>3.1290743155149934</v>
      </c>
      <c r="Q60" s="437">
        <f t="shared" si="12"/>
        <v>3.0690537084398977</v>
      </c>
      <c r="R60" s="437">
        <f t="shared" si="12"/>
        <v>3.0112923462986196</v>
      </c>
      <c r="S60" s="437">
        <f t="shared" si="12"/>
        <v>2.9556650246305414</v>
      </c>
    </row>
    <row r="61" spans="1:19" ht="13" customHeight="1" x14ac:dyDescent="0.2">
      <c r="A61" s="499"/>
      <c r="B61" s="502">
        <v>11.5</v>
      </c>
      <c r="C61" s="437">
        <f t="shared" ref="C61:S61" si="13">12/(1+C38+C17)</f>
        <v>3.4985422740524781</v>
      </c>
      <c r="D61" s="437">
        <f t="shared" si="13"/>
        <v>3.4985422740524781</v>
      </c>
      <c r="E61" s="437">
        <f t="shared" si="13"/>
        <v>3.4985422740524781</v>
      </c>
      <c r="F61" s="437">
        <f t="shared" si="13"/>
        <v>3.4985422740524781</v>
      </c>
      <c r="G61" s="437">
        <f t="shared" si="13"/>
        <v>3.4985422740524781</v>
      </c>
      <c r="H61" s="437">
        <f t="shared" si="13"/>
        <v>3.4236804564907271</v>
      </c>
      <c r="I61" s="437">
        <f t="shared" si="13"/>
        <v>3.3519553072625698</v>
      </c>
      <c r="J61" s="437">
        <f t="shared" si="13"/>
        <v>3.2831737346101231</v>
      </c>
      <c r="K61" s="437">
        <f t="shared" si="13"/>
        <v>3.2171581769436997</v>
      </c>
      <c r="L61" s="437">
        <f t="shared" si="13"/>
        <v>3.1537450722733245</v>
      </c>
      <c r="M61" s="437">
        <f t="shared" si="13"/>
        <v>3.0927835051546388</v>
      </c>
      <c r="N61" s="437">
        <f t="shared" si="13"/>
        <v>3.0341340075853349</v>
      </c>
      <c r="O61" s="437">
        <f t="shared" si="13"/>
        <v>2.9776674937965257</v>
      </c>
      <c r="P61" s="437">
        <f t="shared" si="13"/>
        <v>2.9232643118148598</v>
      </c>
      <c r="Q61" s="437">
        <f t="shared" si="13"/>
        <v>2.8708133971291869</v>
      </c>
      <c r="R61" s="437">
        <f t="shared" si="13"/>
        <v>2.82021151586369</v>
      </c>
      <c r="S61" s="437">
        <f t="shared" si="13"/>
        <v>2.7713625866050808</v>
      </c>
    </row>
    <row r="62" spans="1:19" ht="13" customHeight="1" x14ac:dyDescent="0.2">
      <c r="A62" s="499"/>
      <c r="B62" s="502">
        <v>12</v>
      </c>
      <c r="C62" s="437">
        <f t="shared" ref="C62:S62" si="14">12/(1+C39+C18)</f>
        <v>3.243243243243243</v>
      </c>
      <c r="D62" s="437">
        <f t="shared" si="14"/>
        <v>3.243243243243243</v>
      </c>
      <c r="E62" s="437">
        <f t="shared" si="14"/>
        <v>3.243243243243243</v>
      </c>
      <c r="F62" s="437">
        <f t="shared" si="14"/>
        <v>3.243243243243243</v>
      </c>
      <c r="G62" s="437">
        <f t="shared" si="14"/>
        <v>3.243243243243243</v>
      </c>
      <c r="H62" s="437">
        <f t="shared" si="14"/>
        <v>3.1788079470198674</v>
      </c>
      <c r="I62" s="437">
        <f t="shared" si="14"/>
        <v>3.116883116883117</v>
      </c>
      <c r="J62" s="437">
        <f t="shared" si="14"/>
        <v>3.057324840764331</v>
      </c>
      <c r="K62" s="437">
        <f t="shared" si="14"/>
        <v>3</v>
      </c>
      <c r="L62" s="437">
        <f t="shared" si="14"/>
        <v>2.9447852760736195</v>
      </c>
      <c r="M62" s="437">
        <f t="shared" si="14"/>
        <v>2.8915662650602405</v>
      </c>
      <c r="N62" s="437">
        <f t="shared" si="14"/>
        <v>2.8402366863905324</v>
      </c>
      <c r="O62" s="437">
        <f t="shared" si="14"/>
        <v>2.7906976744186047</v>
      </c>
      <c r="P62" s="437">
        <f t="shared" si="14"/>
        <v>2.7428571428571429</v>
      </c>
      <c r="Q62" s="437">
        <f t="shared" si="14"/>
        <v>2.696629213483146</v>
      </c>
      <c r="R62" s="437">
        <f t="shared" si="14"/>
        <v>2.6519337016574585</v>
      </c>
      <c r="S62" s="437">
        <f t="shared" si="14"/>
        <v>2.6086956521739126</v>
      </c>
    </row>
    <row r="63" spans="1:19" ht="13" customHeight="1" x14ac:dyDescent="0.2">
      <c r="A63" s="499"/>
      <c r="B63" s="502">
        <v>12.5</v>
      </c>
      <c r="C63" s="437">
        <f t="shared" ref="C63:S63" si="15">12/(1+C40+C19)</f>
        <v>3.0226700251889169</v>
      </c>
      <c r="D63" s="437">
        <f t="shared" si="15"/>
        <v>3.0226700251889169</v>
      </c>
      <c r="E63" s="437">
        <f t="shared" si="15"/>
        <v>3.0226700251889169</v>
      </c>
      <c r="F63" s="437">
        <f t="shared" si="15"/>
        <v>3.0226700251889169</v>
      </c>
      <c r="G63" s="437">
        <f t="shared" si="15"/>
        <v>3.0226700251889169</v>
      </c>
      <c r="H63" s="437">
        <f t="shared" si="15"/>
        <v>2.9666254635352289</v>
      </c>
      <c r="I63" s="437">
        <f t="shared" si="15"/>
        <v>2.912621359223301</v>
      </c>
      <c r="J63" s="437">
        <f t="shared" si="15"/>
        <v>2.8605482717520858</v>
      </c>
      <c r="K63" s="437">
        <f t="shared" si="15"/>
        <v>2.8103044496487115</v>
      </c>
      <c r="L63" s="437">
        <f t="shared" si="15"/>
        <v>2.7617951668584575</v>
      </c>
      <c r="M63" s="437">
        <f t="shared" si="15"/>
        <v>2.7149321266968327</v>
      </c>
      <c r="N63" s="437">
        <f t="shared" si="15"/>
        <v>2.6696329254727473</v>
      </c>
      <c r="O63" s="437">
        <f t="shared" si="15"/>
        <v>2.6258205689277898</v>
      </c>
      <c r="P63" s="437">
        <f t="shared" si="15"/>
        <v>2.5834230355220664</v>
      </c>
      <c r="Q63" s="437">
        <f t="shared" si="15"/>
        <v>2.5423728813559316</v>
      </c>
      <c r="R63" s="437">
        <f t="shared" si="15"/>
        <v>2.502606882168926</v>
      </c>
      <c r="S63" s="437">
        <f t="shared" si="15"/>
        <v>2.4640657084188913</v>
      </c>
    </row>
    <row r="64" spans="1:19" ht="13" customHeight="1" x14ac:dyDescent="0.2">
      <c r="A64" s="499"/>
      <c r="B64" s="502">
        <v>13</v>
      </c>
      <c r="C64" s="437">
        <f t="shared" ref="C64:S64" si="16">12/(1+C41+C20)</f>
        <v>2.8301886792452828</v>
      </c>
      <c r="D64" s="437">
        <f t="shared" si="16"/>
        <v>2.8301886792452828</v>
      </c>
      <c r="E64" s="437">
        <f t="shared" si="16"/>
        <v>2.8301886792452828</v>
      </c>
      <c r="F64" s="437">
        <f t="shared" si="16"/>
        <v>2.8301886792452828</v>
      </c>
      <c r="G64" s="437">
        <f t="shared" si="16"/>
        <v>2.8301886792452828</v>
      </c>
      <c r="H64" s="437">
        <f t="shared" si="16"/>
        <v>2.7809965237543453</v>
      </c>
      <c r="I64" s="437">
        <f t="shared" si="16"/>
        <v>2.7334851936218674</v>
      </c>
      <c r="J64" s="437">
        <f t="shared" si="16"/>
        <v>2.6875699888017919</v>
      </c>
      <c r="K64" s="437">
        <f t="shared" si="16"/>
        <v>2.643171806167401</v>
      </c>
      <c r="L64" s="437">
        <f t="shared" si="16"/>
        <v>2.6002166847237267</v>
      </c>
      <c r="M64" s="437">
        <f t="shared" si="16"/>
        <v>2.5586353944562896</v>
      </c>
      <c r="N64" s="437">
        <f t="shared" si="16"/>
        <v>2.518363064008394</v>
      </c>
      <c r="O64" s="437">
        <f t="shared" si="16"/>
        <v>2.4793388429752068</v>
      </c>
      <c r="P64" s="437">
        <f t="shared" si="16"/>
        <v>2.4415055951169888</v>
      </c>
      <c r="Q64" s="437">
        <f t="shared" si="16"/>
        <v>2.4048096192384767</v>
      </c>
      <c r="R64" s="437">
        <f t="shared" si="16"/>
        <v>2.3692003948667324</v>
      </c>
      <c r="S64" s="437">
        <f t="shared" si="16"/>
        <v>2.3346303501945522</v>
      </c>
    </row>
    <row r="65" spans="1:19" ht="13" customHeight="1" x14ac:dyDescent="0.2">
      <c r="A65" s="499"/>
      <c r="B65" s="502">
        <v>13.5</v>
      </c>
      <c r="C65" s="437">
        <f t="shared" ref="C65:S65" si="17">12/(1+C42+C21)</f>
        <v>2.6607538802660757</v>
      </c>
      <c r="D65" s="437">
        <f t="shared" si="17"/>
        <v>2.6607538802660757</v>
      </c>
      <c r="E65" s="437">
        <f t="shared" si="17"/>
        <v>2.6607538802660757</v>
      </c>
      <c r="F65" s="437">
        <f t="shared" si="17"/>
        <v>2.6607538802660757</v>
      </c>
      <c r="G65" s="437">
        <f t="shared" si="17"/>
        <v>2.6607538802660757</v>
      </c>
      <c r="H65" s="437">
        <f t="shared" si="17"/>
        <v>2.6172300981461287</v>
      </c>
      <c r="I65" s="437">
        <f t="shared" si="17"/>
        <v>2.5751072961373391</v>
      </c>
      <c r="J65" s="437">
        <f t="shared" si="17"/>
        <v>2.5343189017951429</v>
      </c>
      <c r="K65" s="437">
        <f t="shared" si="17"/>
        <v>2.4948024948024949</v>
      </c>
      <c r="L65" s="437">
        <f t="shared" si="17"/>
        <v>2.4564994882292734</v>
      </c>
      <c r="M65" s="437">
        <f t="shared" si="17"/>
        <v>2.4193548387096775</v>
      </c>
      <c r="N65" s="437">
        <f t="shared" si="17"/>
        <v>2.3833167825223436</v>
      </c>
      <c r="O65" s="437">
        <f t="shared" si="17"/>
        <v>2.3483365949119377</v>
      </c>
      <c r="P65" s="437">
        <f t="shared" si="17"/>
        <v>2.3143683702989395</v>
      </c>
      <c r="Q65" s="437">
        <f t="shared" si="17"/>
        <v>2.2813688212927756</v>
      </c>
      <c r="R65" s="437">
        <f t="shared" si="17"/>
        <v>2.2492970946579196</v>
      </c>
      <c r="S65" s="437">
        <f t="shared" si="17"/>
        <v>2.2181146025878005</v>
      </c>
    </row>
    <row r="66" spans="1:19" ht="13" customHeight="1" x14ac:dyDescent="0.2">
      <c r="A66" s="499"/>
      <c r="B66" s="502">
        <v>14</v>
      </c>
      <c r="C66" s="437">
        <f t="shared" ref="C66:S66" si="18">12/(1+C43+C22)</f>
        <v>2.510460251046025</v>
      </c>
      <c r="D66" s="437">
        <f t="shared" si="18"/>
        <v>2.5104602510460254</v>
      </c>
      <c r="E66" s="437">
        <f t="shared" si="18"/>
        <v>2.5104602510460254</v>
      </c>
      <c r="F66" s="437">
        <f t="shared" si="18"/>
        <v>2.5104602510460254</v>
      </c>
      <c r="G66" s="437">
        <f t="shared" si="18"/>
        <v>2.5104602510460254</v>
      </c>
      <c r="H66" s="437">
        <f t="shared" si="18"/>
        <v>2.4716786817713698</v>
      </c>
      <c r="I66" s="437">
        <f t="shared" si="18"/>
        <v>2.4340770791075053</v>
      </c>
      <c r="J66" s="437">
        <f t="shared" si="18"/>
        <v>2.3976023976023981</v>
      </c>
      <c r="K66" s="437">
        <f t="shared" si="18"/>
        <v>2.3622047244094491</v>
      </c>
      <c r="L66" s="437">
        <f t="shared" si="18"/>
        <v>2.327837051406402</v>
      </c>
      <c r="M66" s="437">
        <f t="shared" si="18"/>
        <v>2.2944550669216062</v>
      </c>
      <c r="N66" s="437">
        <f t="shared" si="18"/>
        <v>2.2620169651272386</v>
      </c>
      <c r="O66" s="437">
        <f t="shared" si="18"/>
        <v>2.2304832713754652</v>
      </c>
      <c r="P66" s="437">
        <f t="shared" si="18"/>
        <v>2.1998166819431719</v>
      </c>
      <c r="Q66" s="437">
        <f t="shared" si="18"/>
        <v>2.1699819168173602</v>
      </c>
      <c r="R66" s="437">
        <f t="shared" si="18"/>
        <v>2.1409455842997325</v>
      </c>
      <c r="S66" s="437">
        <f t="shared" si="18"/>
        <v>2.1126760563380285</v>
      </c>
    </row>
    <row r="67" spans="1:19" ht="13" customHeight="1" x14ac:dyDescent="0.2">
      <c r="A67" s="499"/>
      <c r="B67" s="502">
        <v>14.5</v>
      </c>
      <c r="C67" s="437">
        <f t="shared" ref="C67:S67" si="19">12/(1+C44+C23)</f>
        <v>2.3762376237623757</v>
      </c>
      <c r="D67" s="437">
        <f t="shared" si="19"/>
        <v>2.3762376237623761</v>
      </c>
      <c r="E67" s="437">
        <f t="shared" si="19"/>
        <v>2.3762376237623761</v>
      </c>
      <c r="F67" s="437">
        <f t="shared" si="19"/>
        <v>2.3762376237623761</v>
      </c>
      <c r="G67" s="437">
        <f t="shared" si="19"/>
        <v>2.3762376237623761</v>
      </c>
      <c r="H67" s="437">
        <f t="shared" si="19"/>
        <v>2.3414634146341462</v>
      </c>
      <c r="I67" s="437">
        <f t="shared" si="19"/>
        <v>2.3076923076923075</v>
      </c>
      <c r="J67" s="437">
        <f t="shared" si="19"/>
        <v>2.2748815165876781</v>
      </c>
      <c r="K67" s="437">
        <f t="shared" si="19"/>
        <v>2.2429906542056077</v>
      </c>
      <c r="L67" s="437">
        <f t="shared" si="19"/>
        <v>2.2119815668202767</v>
      </c>
      <c r="M67" s="437">
        <f t="shared" si="19"/>
        <v>2.1818181818181817</v>
      </c>
      <c r="N67" s="437">
        <f t="shared" si="19"/>
        <v>2.1524663677130045</v>
      </c>
      <c r="O67" s="437">
        <f t="shared" si="19"/>
        <v>2.1238938053097347</v>
      </c>
      <c r="P67" s="437">
        <f t="shared" si="19"/>
        <v>2.0960698689956332</v>
      </c>
      <c r="Q67" s="437">
        <f t="shared" si="19"/>
        <v>2.0689655172413794</v>
      </c>
      <c r="R67" s="437">
        <f t="shared" si="19"/>
        <v>2.0425531914893615</v>
      </c>
      <c r="S67" s="437">
        <f t="shared" si="19"/>
        <v>2.0168067226890756</v>
      </c>
    </row>
    <row r="68" spans="1:19" ht="13" customHeight="1" x14ac:dyDescent="0.2">
      <c r="A68" s="499"/>
      <c r="B68" s="502">
        <v>15</v>
      </c>
      <c r="C68" s="437">
        <f t="shared" ref="C68:S68" si="20">12/(1+C45+C24)</f>
        <v>2.255639097744361</v>
      </c>
      <c r="D68" s="437">
        <f t="shared" si="20"/>
        <v>2.255639097744361</v>
      </c>
      <c r="E68" s="437">
        <f t="shared" si="20"/>
        <v>2.255639097744361</v>
      </c>
      <c r="F68" s="437">
        <f t="shared" si="20"/>
        <v>2.255639097744361</v>
      </c>
      <c r="G68" s="437">
        <f t="shared" si="20"/>
        <v>2.255639097744361</v>
      </c>
      <c r="H68" s="437">
        <f t="shared" si="20"/>
        <v>2.2242817423540315</v>
      </c>
      <c r="I68" s="437">
        <f t="shared" si="20"/>
        <v>2.1937842778793417</v>
      </c>
      <c r="J68" s="437">
        <f t="shared" si="20"/>
        <v>2.1641118124436431</v>
      </c>
      <c r="K68" s="437">
        <f t="shared" si="20"/>
        <v>2.1352313167259784</v>
      </c>
      <c r="L68" s="437">
        <f t="shared" si="20"/>
        <v>2.1071115013169446</v>
      </c>
      <c r="M68" s="437">
        <f t="shared" si="20"/>
        <v>2.0797227036395145</v>
      </c>
      <c r="N68" s="437">
        <f t="shared" si="20"/>
        <v>2.0530367835757053</v>
      </c>
      <c r="O68" s="437">
        <f t="shared" si="20"/>
        <v>2.0270270270270272</v>
      </c>
      <c r="P68" s="437">
        <f t="shared" si="20"/>
        <v>2.0016680567139282</v>
      </c>
      <c r="Q68" s="437">
        <f t="shared" si="20"/>
        <v>1.9769357495881383</v>
      </c>
      <c r="R68" s="437">
        <f t="shared" si="20"/>
        <v>1.9528071602929209</v>
      </c>
      <c r="S68" s="437">
        <f t="shared" si="20"/>
        <v>1.9292604501607715</v>
      </c>
    </row>
    <row r="69" spans="1:19" ht="13" customHeight="1" x14ac:dyDescent="0.2">
      <c r="A69" s="439"/>
      <c r="B69" s="439"/>
      <c r="C69" s="437"/>
      <c r="D69" s="497"/>
      <c r="E69" s="437"/>
      <c r="F69" s="498"/>
      <c r="G69" s="498"/>
      <c r="H69" s="498"/>
      <c r="I69" s="437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ht="13" customHeight="1" x14ac:dyDescent="0.2">
      <c r="A70" s="439"/>
      <c r="B70" s="439"/>
      <c r="C70" s="437"/>
      <c r="D70" s="497"/>
      <c r="E70" s="437"/>
      <c r="F70" s="498"/>
      <c r="G70" s="498"/>
      <c r="H70" s="498"/>
      <c r="I70" s="437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ht="13" customHeight="1" x14ac:dyDescent="0.2">
      <c r="A71" s="439"/>
      <c r="B71" s="439"/>
      <c r="C71" s="437"/>
      <c r="D71" s="497"/>
      <c r="E71" s="437"/>
      <c r="F71" s="498"/>
      <c r="G71" s="498"/>
      <c r="H71" s="498"/>
      <c r="I71" s="437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ht="13" customHeight="1" x14ac:dyDescent="0.2">
      <c r="A72" s="439"/>
      <c r="B72" s="439"/>
      <c r="C72" s="437"/>
      <c r="D72" s="497"/>
      <c r="E72" s="437"/>
      <c r="F72" s="498"/>
      <c r="G72" s="498"/>
      <c r="H72" s="498"/>
      <c r="I72" s="437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ht="13" customHeight="1" x14ac:dyDescent="0.2">
      <c r="A73" s="439"/>
      <c r="B73" s="439"/>
      <c r="C73" s="437"/>
      <c r="D73" s="497"/>
      <c r="E73" s="437"/>
      <c r="F73" s="498"/>
      <c r="G73" s="498"/>
      <c r="H73" s="498"/>
      <c r="I73" s="437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ht="13" customHeight="1" x14ac:dyDescent="0.2">
      <c r="A74" s="439"/>
      <c r="B74" s="439"/>
      <c r="C74" s="437"/>
      <c r="D74" s="497"/>
      <c r="E74" s="437"/>
      <c r="F74" s="498"/>
      <c r="G74" s="498"/>
      <c r="H74" s="498"/>
      <c r="I74" s="437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ht="13" customHeight="1" x14ac:dyDescent="0.2">
      <c r="A75" s="439"/>
      <c r="B75" s="439"/>
      <c r="C75" s="437"/>
      <c r="D75" s="497"/>
      <c r="E75" s="437"/>
      <c r="F75" s="498"/>
      <c r="G75" s="498"/>
      <c r="H75" s="498"/>
      <c r="I75" s="437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ht="13" customHeight="1" x14ac:dyDescent="0.2">
      <c r="A76" s="439"/>
      <c r="B76" s="439"/>
      <c r="C76" s="437"/>
      <c r="D76" s="497"/>
      <c r="E76" s="437"/>
      <c r="F76" s="498"/>
      <c r="G76" s="498"/>
      <c r="H76" s="498"/>
      <c r="I76" s="437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ht="13" customHeight="1" x14ac:dyDescent="0.2">
      <c r="A77" s="439"/>
      <c r="B77" s="439"/>
      <c r="C77" s="437"/>
      <c r="D77" s="497"/>
      <c r="E77" s="437"/>
      <c r="F77" s="498"/>
      <c r="G77" s="498"/>
      <c r="H77" s="498"/>
      <c r="I77" s="437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ht="13" customHeight="1" x14ac:dyDescent="0.2">
      <c r="A78" s="439"/>
      <c r="B78" s="439"/>
      <c r="C78" s="437"/>
      <c r="D78" s="497"/>
      <c r="E78" s="437"/>
      <c r="F78" s="498"/>
      <c r="G78" s="498"/>
      <c r="H78" s="498"/>
      <c r="I78" s="437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ht="13" customHeight="1" x14ac:dyDescent="0.2">
      <c r="A79" s="439"/>
      <c r="B79" s="439"/>
      <c r="C79" s="437"/>
      <c r="D79" s="497"/>
      <c r="E79" s="437"/>
      <c r="F79" s="498"/>
      <c r="G79" s="498"/>
      <c r="H79" s="498"/>
      <c r="I79" s="437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ht="13" customHeight="1" x14ac:dyDescent="0.2">
      <c r="A80" s="439"/>
      <c r="B80" s="439"/>
      <c r="C80" s="437"/>
      <c r="D80" s="497"/>
      <c r="E80" s="437"/>
      <c r="F80" s="498"/>
      <c r="G80" s="498"/>
      <c r="H80" s="498"/>
      <c r="I80" s="437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ht="13" customHeight="1" x14ac:dyDescent="0.2">
      <c r="A81" s="439"/>
      <c r="B81" s="439"/>
      <c r="C81" s="437"/>
      <c r="D81" s="497"/>
      <c r="E81" s="437"/>
      <c r="F81" s="498"/>
      <c r="G81" s="498"/>
      <c r="H81" s="498"/>
      <c r="I81" s="437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ht="13" customHeight="1" x14ac:dyDescent="0.2">
      <c r="A82" s="439"/>
      <c r="B82" s="439"/>
      <c r="C82" s="437"/>
      <c r="D82" s="497"/>
      <c r="E82" s="437"/>
      <c r="F82" s="498"/>
      <c r="G82" s="498"/>
      <c r="H82" s="498"/>
      <c r="I82" s="437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ht="13" customHeight="1" x14ac:dyDescent="0.2">
      <c r="A83" s="439"/>
      <c r="B83" s="439"/>
      <c r="C83" s="437"/>
      <c r="D83" s="497"/>
      <c r="E83" s="437"/>
      <c r="F83" s="498"/>
      <c r="G83" s="498"/>
      <c r="H83" s="498"/>
      <c r="I83" s="437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ht="13" customHeight="1" x14ac:dyDescent="0.2">
      <c r="A84" s="439"/>
      <c r="B84" s="439"/>
      <c r="C84" s="437"/>
      <c r="D84" s="497"/>
      <c r="E84" s="437"/>
      <c r="F84" s="498"/>
      <c r="G84" s="498"/>
      <c r="H84" s="498"/>
      <c r="I84" s="437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ht="13" customHeight="1" x14ac:dyDescent="0.2">
      <c r="A85" s="439"/>
      <c r="B85" s="439"/>
      <c r="C85" s="437"/>
      <c r="D85" s="497"/>
      <c r="E85" s="437"/>
      <c r="F85" s="498"/>
      <c r="G85" s="498"/>
      <c r="H85" s="498"/>
      <c r="I85" s="437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ht="14" customHeight="1" x14ac:dyDescent="0.2">
      <c r="A86" s="439"/>
      <c r="B86" s="439"/>
      <c r="C86" s="437"/>
      <c r="D86" s="517"/>
      <c r="E86" s="437"/>
      <c r="F86" s="498"/>
      <c r="G86" s="498"/>
      <c r="H86" s="498"/>
      <c r="I86" s="437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ht="13" customHeight="1" x14ac:dyDescent="0.2">
      <c r="A87" s="439"/>
      <c r="B87" s="439"/>
      <c r="C87" s="437"/>
      <c r="D87" s="497"/>
      <c r="E87" s="437"/>
      <c r="F87" s="498"/>
      <c r="G87" s="498"/>
      <c r="H87" s="498"/>
      <c r="I87" s="437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ht="13" customHeight="1" x14ac:dyDescent="0.2">
      <c r="A88" s="439"/>
      <c r="B88" s="439"/>
      <c r="C88" s="437"/>
      <c r="D88" s="497"/>
      <c r="E88" s="437"/>
      <c r="F88" s="498"/>
      <c r="G88" s="498"/>
      <c r="H88" s="498"/>
      <c r="I88" s="437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ht="13" customHeight="1" x14ac:dyDescent="0.2">
      <c r="A89" s="439"/>
      <c r="B89" s="439"/>
      <c r="C89" s="437"/>
      <c r="D89" s="497"/>
      <c r="E89" s="437"/>
      <c r="F89" s="498"/>
      <c r="G89" s="498"/>
      <c r="H89" s="498"/>
      <c r="I89" s="437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ht="13" customHeight="1" x14ac:dyDescent="0.2">
      <c r="A90" s="439"/>
      <c r="B90" s="439"/>
      <c r="C90" s="437"/>
      <c r="D90" s="497"/>
      <c r="E90" s="437"/>
      <c r="F90" s="498"/>
      <c r="G90" s="498"/>
      <c r="H90" s="498"/>
      <c r="I90" s="437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ht="13" customHeight="1" x14ac:dyDescent="0.2">
      <c r="A91" s="439"/>
      <c r="B91" s="439"/>
      <c r="C91" s="437"/>
      <c r="D91" s="497"/>
      <c r="E91" s="437"/>
      <c r="F91" s="498"/>
      <c r="G91" s="498"/>
      <c r="H91" s="498"/>
      <c r="I91" s="437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ht="13" customHeight="1" x14ac:dyDescent="0.2">
      <c r="A92" s="439"/>
      <c r="B92" s="439"/>
      <c r="C92" s="437"/>
      <c r="D92" s="497"/>
      <c r="E92" s="437"/>
      <c r="F92" s="498"/>
      <c r="G92" s="498"/>
      <c r="H92" s="498"/>
      <c r="I92" s="437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ht="13" customHeight="1" x14ac:dyDescent="0.2">
      <c r="A93" s="439"/>
      <c r="B93" s="439"/>
      <c r="C93" s="437"/>
      <c r="D93" s="497"/>
      <c r="E93" s="437"/>
      <c r="F93" s="498"/>
      <c r="G93" s="498"/>
      <c r="H93" s="498"/>
      <c r="I93" s="437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ht="13" customHeight="1" x14ac:dyDescent="0.2">
      <c r="A94" s="439"/>
      <c r="B94" s="439"/>
      <c r="C94" s="437"/>
      <c r="D94" s="497"/>
      <c r="E94" s="437"/>
      <c r="F94" s="498"/>
      <c r="G94" s="498"/>
      <c r="H94" s="498"/>
      <c r="I94" s="437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ht="13" customHeight="1" x14ac:dyDescent="0.2">
      <c r="A95" s="439"/>
      <c r="B95" s="439"/>
      <c r="C95" s="437"/>
      <c r="D95" s="497"/>
      <c r="E95" s="437"/>
      <c r="F95" s="498"/>
      <c r="G95" s="498"/>
      <c r="H95" s="498"/>
      <c r="I95" s="437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ht="13" customHeight="1" x14ac:dyDescent="0.2">
      <c r="A96" s="439"/>
      <c r="B96" s="439"/>
      <c r="C96" s="437"/>
      <c r="D96" s="497"/>
      <c r="E96" s="437"/>
      <c r="F96" s="498"/>
      <c r="G96" s="498"/>
      <c r="H96" s="498"/>
      <c r="I96" s="437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ht="13" customHeight="1" x14ac:dyDescent="0.2">
      <c r="A97" s="439"/>
      <c r="B97" s="439"/>
      <c r="C97" s="437"/>
      <c r="D97" s="497"/>
      <c r="E97" s="437"/>
      <c r="F97" s="498"/>
      <c r="G97" s="498"/>
      <c r="H97" s="498"/>
      <c r="I97" s="437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ht="13" customHeight="1" x14ac:dyDescent="0.2">
      <c r="A98" s="439"/>
      <c r="B98" s="439"/>
      <c r="C98" s="437"/>
      <c r="D98" s="497"/>
      <c r="E98" s="437"/>
      <c r="F98" s="498"/>
      <c r="G98" s="498"/>
      <c r="H98" s="498"/>
      <c r="I98" s="437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ht="13" customHeight="1" x14ac:dyDescent="0.2">
      <c r="A99" s="439"/>
      <c r="B99" s="439"/>
      <c r="C99" s="437"/>
      <c r="D99" s="497"/>
      <c r="E99" s="437"/>
      <c r="F99" s="498"/>
      <c r="G99" s="498"/>
      <c r="H99" s="498"/>
      <c r="I99" s="437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ht="14" customHeight="1" x14ac:dyDescent="0.2">
      <c r="A100" s="439"/>
      <c r="B100" s="439"/>
      <c r="C100" s="437"/>
      <c r="D100" s="517"/>
      <c r="E100" s="437"/>
      <c r="F100" s="498"/>
      <c r="G100" s="498"/>
      <c r="H100" s="498"/>
      <c r="I100" s="437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ht="13" customHeight="1" x14ac:dyDescent="0.2">
      <c r="A101" s="439"/>
      <c r="B101" s="439"/>
      <c r="C101" s="437"/>
      <c r="D101" s="497"/>
      <c r="E101" s="437"/>
      <c r="F101" s="498"/>
      <c r="G101" s="498"/>
      <c r="H101" s="498"/>
      <c r="I101" s="437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ht="13" customHeight="1" x14ac:dyDescent="0.2">
      <c r="A102" s="439"/>
      <c r="B102" s="439"/>
      <c r="C102" s="437"/>
      <c r="D102" s="497"/>
      <c r="E102" s="437"/>
      <c r="F102" s="498"/>
      <c r="G102" s="498"/>
      <c r="H102" s="498"/>
      <c r="I102" s="437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ht="13" customHeight="1" x14ac:dyDescent="0.2">
      <c r="A103" s="439"/>
      <c r="B103" s="439"/>
      <c r="C103" s="437"/>
      <c r="D103" s="497"/>
      <c r="E103" s="437"/>
      <c r="F103" s="498"/>
      <c r="G103" s="498"/>
      <c r="H103" s="498"/>
      <c r="I103" s="437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ht="13" customHeight="1" x14ac:dyDescent="0.2">
      <c r="A104" s="439"/>
      <c r="B104" s="439"/>
      <c r="C104" s="437"/>
      <c r="D104" s="497"/>
      <c r="E104" s="437"/>
      <c r="F104" s="498"/>
      <c r="G104" s="498"/>
      <c r="H104" s="498"/>
      <c r="I104" s="437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ht="13" customHeight="1" x14ac:dyDescent="0.2">
      <c r="A105" s="439"/>
      <c r="B105" s="439"/>
      <c r="C105" s="437"/>
      <c r="D105" s="497"/>
      <c r="E105" s="437"/>
      <c r="F105" s="498"/>
      <c r="G105" s="498"/>
      <c r="H105" s="498"/>
      <c r="I105" s="437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ht="13" customHeight="1" x14ac:dyDescent="0.2">
      <c r="A106" s="439"/>
      <c r="B106" s="439"/>
      <c r="C106" s="437"/>
      <c r="D106" s="497"/>
      <c r="E106" s="437"/>
      <c r="F106" s="498"/>
      <c r="G106" s="498"/>
      <c r="H106" s="498"/>
      <c r="I106" s="437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ht="13" customHeight="1" x14ac:dyDescent="0.2">
      <c r="A107" s="439"/>
      <c r="B107" s="439"/>
      <c r="C107" s="437"/>
      <c r="D107" s="497"/>
      <c r="E107" s="437"/>
      <c r="F107" s="498"/>
      <c r="G107" s="498"/>
      <c r="H107" s="498"/>
      <c r="I107" s="437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ht="13" customHeight="1" x14ac:dyDescent="0.2">
      <c r="A108" s="439"/>
      <c r="B108" s="439"/>
      <c r="C108" s="437"/>
      <c r="D108" s="497"/>
      <c r="E108" s="437"/>
      <c r="F108" s="498"/>
      <c r="G108" s="498"/>
      <c r="H108" s="498"/>
      <c r="I108" s="437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ht="13" customHeight="1" x14ac:dyDescent="0.2">
      <c r="A109" s="439"/>
      <c r="B109" s="439"/>
      <c r="C109" s="437"/>
      <c r="D109" s="497"/>
      <c r="E109" s="437"/>
      <c r="F109" s="498"/>
      <c r="G109" s="498"/>
      <c r="H109" s="498"/>
      <c r="I109" s="437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ht="13" customHeight="1" x14ac:dyDescent="0.2">
      <c r="A110" s="439"/>
      <c r="B110" s="439"/>
      <c r="C110" s="437"/>
      <c r="D110" s="497"/>
      <c r="E110" s="437"/>
      <c r="F110" s="498"/>
      <c r="G110" s="498"/>
      <c r="H110" s="498"/>
      <c r="I110" s="437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ht="13" customHeight="1" x14ac:dyDescent="0.2">
      <c r="A111" s="439"/>
      <c r="B111" s="439"/>
      <c r="C111" s="437"/>
      <c r="D111" s="497"/>
      <c r="E111" s="437"/>
      <c r="F111" s="498"/>
      <c r="G111" s="498"/>
      <c r="H111" s="498"/>
      <c r="I111" s="437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ht="13" customHeight="1" x14ac:dyDescent="0.2">
      <c r="A112" s="439"/>
      <c r="B112" s="439"/>
      <c r="C112" s="437"/>
      <c r="D112" s="497"/>
      <c r="E112" s="437"/>
      <c r="F112" s="498"/>
      <c r="G112" s="498"/>
      <c r="H112" s="498"/>
      <c r="I112" s="437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ht="13" customHeight="1" x14ac:dyDescent="0.2">
      <c r="A113" s="439"/>
      <c r="B113" s="439"/>
      <c r="C113" s="437"/>
      <c r="D113" s="497"/>
      <c r="E113" s="437"/>
      <c r="F113" s="498"/>
      <c r="G113" s="498"/>
      <c r="H113" s="498"/>
      <c r="I113" s="437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ht="13" customHeight="1" x14ac:dyDescent="0.2">
      <c r="A114" s="439"/>
      <c r="B114" s="439"/>
      <c r="C114" s="437"/>
      <c r="D114" s="497"/>
      <c r="E114" s="437"/>
      <c r="F114" s="498"/>
      <c r="G114" s="498"/>
      <c r="H114" s="498"/>
      <c r="I114" s="437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ht="14" customHeight="1" x14ac:dyDescent="0.2">
      <c r="A115" s="439"/>
      <c r="B115" s="439"/>
      <c r="C115" s="437"/>
      <c r="D115" s="517"/>
      <c r="E115" s="437"/>
      <c r="F115" s="498"/>
      <c r="G115" s="498"/>
      <c r="H115" s="498"/>
      <c r="I115" s="437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ht="13" customHeight="1" x14ac:dyDescent="0.2">
      <c r="A116" s="439"/>
      <c r="B116" s="439"/>
      <c r="C116" s="437"/>
      <c r="D116" s="497"/>
      <c r="E116" s="437"/>
      <c r="F116" s="498"/>
      <c r="G116" s="498"/>
      <c r="H116" s="498"/>
      <c r="I116" s="437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ht="13" customHeight="1" x14ac:dyDescent="0.2">
      <c r="A117" s="439"/>
      <c r="B117" s="439"/>
      <c r="C117" s="437"/>
      <c r="D117" s="497"/>
      <c r="E117" s="437"/>
      <c r="F117" s="498"/>
      <c r="G117" s="498"/>
      <c r="H117" s="498"/>
      <c r="I117" s="437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ht="13" customHeight="1" x14ac:dyDescent="0.2">
      <c r="A118" s="439"/>
      <c r="B118" s="439"/>
      <c r="C118" s="437"/>
      <c r="D118" s="497"/>
      <c r="E118" s="437"/>
      <c r="F118" s="498"/>
      <c r="G118" s="498"/>
      <c r="H118" s="498"/>
      <c r="I118" s="437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ht="13" customHeight="1" x14ac:dyDescent="0.2">
      <c r="A119" s="439"/>
      <c r="B119" s="439"/>
      <c r="C119" s="437"/>
      <c r="D119" s="497"/>
      <c r="E119" s="437"/>
      <c r="F119" s="498"/>
      <c r="G119" s="498"/>
      <c r="H119" s="498"/>
      <c r="I119" s="437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ht="13" customHeight="1" x14ac:dyDescent="0.2">
      <c r="A120" s="439"/>
      <c r="B120" s="439"/>
      <c r="C120" s="437"/>
      <c r="D120" s="497"/>
      <c r="E120" s="437"/>
      <c r="F120" s="498"/>
      <c r="G120" s="498"/>
      <c r="H120" s="498"/>
      <c r="I120" s="437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ht="13" customHeight="1" x14ac:dyDescent="0.2">
      <c r="A121" s="439"/>
      <c r="B121" s="439"/>
      <c r="C121" s="437"/>
      <c r="D121" s="497"/>
      <c r="E121" s="437"/>
      <c r="F121" s="498"/>
      <c r="G121" s="498"/>
      <c r="H121" s="498"/>
      <c r="I121" s="437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ht="13" customHeight="1" x14ac:dyDescent="0.2">
      <c r="A122" s="439"/>
      <c r="B122" s="439"/>
      <c r="C122" s="437"/>
      <c r="D122" s="497"/>
      <c r="E122" s="437"/>
      <c r="F122" s="498"/>
      <c r="G122" s="498"/>
      <c r="H122" s="498"/>
      <c r="I122" s="437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ht="13" customHeight="1" x14ac:dyDescent="0.2">
      <c r="A123" s="439"/>
      <c r="B123" s="439"/>
      <c r="C123" s="437"/>
      <c r="D123" s="497"/>
      <c r="E123" s="437"/>
      <c r="F123" s="498"/>
      <c r="G123" s="498"/>
      <c r="H123" s="498"/>
      <c r="I123" s="437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ht="13" customHeight="1" x14ac:dyDescent="0.2">
      <c r="A124" s="439"/>
      <c r="B124" s="439"/>
      <c r="C124" s="437"/>
      <c r="D124" s="497"/>
      <c r="E124" s="437"/>
      <c r="F124" s="498"/>
      <c r="G124" s="498"/>
      <c r="H124" s="498"/>
      <c r="I124" s="437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ht="13" customHeight="1" x14ac:dyDescent="0.2">
      <c r="A125" s="439"/>
      <c r="B125" s="439"/>
      <c r="C125" s="437"/>
      <c r="D125" s="497"/>
      <c r="E125" s="437"/>
      <c r="F125" s="498"/>
      <c r="G125" s="498"/>
      <c r="H125" s="498"/>
      <c r="I125" s="437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ht="13" customHeight="1" x14ac:dyDescent="0.2">
      <c r="A126" s="439"/>
      <c r="B126" s="439"/>
      <c r="C126" s="437"/>
      <c r="D126" s="497"/>
      <c r="E126" s="437"/>
      <c r="F126" s="498"/>
      <c r="G126" s="498"/>
      <c r="H126" s="498"/>
      <c r="I126" s="437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ht="13" customHeight="1" x14ac:dyDescent="0.2">
      <c r="A127" s="439"/>
      <c r="B127" s="439"/>
      <c r="C127" s="437"/>
      <c r="D127" s="497"/>
      <c r="E127" s="437"/>
      <c r="F127" s="498"/>
      <c r="G127" s="498"/>
      <c r="H127" s="498"/>
      <c r="I127" s="437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ht="13" customHeight="1" x14ac:dyDescent="0.2">
      <c r="A128" s="439"/>
      <c r="B128" s="439"/>
      <c r="C128" s="437"/>
      <c r="D128" s="497"/>
      <c r="E128" s="437"/>
      <c r="F128" s="498"/>
      <c r="G128" s="498"/>
      <c r="H128" s="498"/>
      <c r="I128" s="437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ht="14" customHeight="1" x14ac:dyDescent="0.2">
      <c r="A129" s="439"/>
      <c r="B129" s="439"/>
      <c r="C129" s="437"/>
      <c r="D129" s="517"/>
      <c r="E129" s="437"/>
      <c r="F129" s="498"/>
      <c r="G129" s="498"/>
      <c r="H129" s="498"/>
      <c r="I129" s="437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ht="13" customHeight="1" x14ac:dyDescent="0.2">
      <c r="A130" s="439"/>
      <c r="B130" s="439"/>
      <c r="C130" s="437"/>
      <c r="D130" s="497"/>
      <c r="E130" s="437"/>
      <c r="F130" s="498"/>
      <c r="G130" s="498"/>
      <c r="H130" s="498"/>
      <c r="I130" s="437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ht="13" customHeight="1" x14ac:dyDescent="0.2">
      <c r="A131" s="439"/>
      <c r="B131" s="439"/>
      <c r="C131" s="437"/>
      <c r="D131" s="497"/>
      <c r="E131" s="437"/>
      <c r="F131" s="498"/>
      <c r="G131" s="498"/>
      <c r="H131" s="498"/>
      <c r="I131" s="437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ht="13" customHeight="1" x14ac:dyDescent="0.2">
      <c r="A132" s="439"/>
      <c r="B132" s="439"/>
      <c r="C132" s="437"/>
      <c r="D132" s="497"/>
      <c r="E132" s="437"/>
      <c r="F132" s="498"/>
      <c r="G132" s="498"/>
      <c r="H132" s="498"/>
      <c r="I132" s="437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ht="13" customHeight="1" x14ac:dyDescent="0.2">
      <c r="A133" s="439"/>
      <c r="B133" s="439"/>
      <c r="C133" s="437"/>
      <c r="D133" s="497"/>
      <c r="E133" s="437"/>
      <c r="F133" s="498"/>
      <c r="G133" s="498"/>
      <c r="H133" s="498"/>
      <c r="I133" s="437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ht="14" customHeight="1" x14ac:dyDescent="0.2">
      <c r="A134" s="439"/>
      <c r="B134" s="439"/>
      <c r="C134" s="437"/>
      <c r="D134" s="517"/>
      <c r="E134" s="437"/>
      <c r="F134" s="498"/>
      <c r="G134" s="498"/>
      <c r="H134" s="498"/>
      <c r="I134" s="437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ht="13" customHeight="1" x14ac:dyDescent="0.2">
      <c r="A135" s="439"/>
      <c r="B135" s="439"/>
      <c r="C135" s="437"/>
      <c r="D135" s="497"/>
      <c r="E135" s="437"/>
      <c r="F135" s="498"/>
      <c r="G135" s="498"/>
      <c r="H135" s="498"/>
      <c r="I135" s="437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ht="13" customHeight="1" x14ac:dyDescent="0.2">
      <c r="A136" s="439"/>
      <c r="B136" s="439"/>
      <c r="C136" s="437"/>
      <c r="D136" s="497"/>
      <c r="E136" s="437"/>
      <c r="F136" s="498"/>
      <c r="G136" s="498"/>
      <c r="H136" s="498"/>
      <c r="I136" s="437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ht="14" customHeight="1" x14ac:dyDescent="0.2">
      <c r="A137" s="439"/>
      <c r="B137" s="439"/>
      <c r="C137" s="437"/>
      <c r="D137" s="517"/>
      <c r="E137" s="437"/>
      <c r="F137" s="498"/>
      <c r="G137" s="498"/>
      <c r="H137" s="498"/>
      <c r="I137" s="437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ht="13" customHeight="1" x14ac:dyDescent="0.2">
      <c r="A138" s="439"/>
      <c r="B138" s="439"/>
      <c r="C138" s="437"/>
      <c r="D138" s="497"/>
      <c r="E138" s="437"/>
      <c r="F138" s="498"/>
      <c r="G138" s="498"/>
      <c r="H138" s="498"/>
      <c r="I138" s="437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ht="13" customHeight="1" x14ac:dyDescent="0.2">
      <c r="A139" s="439"/>
      <c r="B139" s="439"/>
      <c r="C139" s="437"/>
      <c r="D139" s="497"/>
      <c r="E139" s="437"/>
      <c r="F139" s="498"/>
      <c r="G139" s="498"/>
      <c r="H139" s="498"/>
      <c r="I139" s="437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ht="13" customHeight="1" x14ac:dyDescent="0.2">
      <c r="A140" s="439"/>
      <c r="B140" s="439"/>
      <c r="C140" s="437"/>
      <c r="D140" s="497"/>
      <c r="E140" s="437"/>
      <c r="F140" s="498"/>
      <c r="G140" s="498"/>
      <c r="H140" s="498"/>
      <c r="I140" s="437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ht="14" customHeight="1" x14ac:dyDescent="0.2">
      <c r="A141" s="439"/>
      <c r="B141" s="439"/>
      <c r="C141" s="437"/>
      <c r="D141" s="517"/>
      <c r="E141" s="437"/>
      <c r="F141" s="498"/>
      <c r="G141" s="498"/>
      <c r="H141" s="498"/>
      <c r="I141" s="437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ht="13" customHeight="1" x14ac:dyDescent="0.2">
      <c r="A142" s="439"/>
      <c r="B142" s="439"/>
      <c r="C142" s="437"/>
      <c r="D142" s="497"/>
      <c r="E142" s="437"/>
      <c r="F142" s="498"/>
      <c r="G142" s="498"/>
      <c r="H142" s="498"/>
      <c r="I142" s="437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ht="13" customHeight="1" x14ac:dyDescent="0.2">
      <c r="A143" s="439"/>
      <c r="B143" s="439"/>
      <c r="C143" s="437"/>
      <c r="D143" s="497"/>
      <c r="E143" s="437"/>
      <c r="F143" s="498"/>
      <c r="G143" s="498"/>
      <c r="H143" s="498"/>
      <c r="I143" s="437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ht="13" customHeight="1" x14ac:dyDescent="0.2">
      <c r="A144" s="439"/>
      <c r="B144" s="439"/>
      <c r="C144" s="437"/>
      <c r="D144" s="497"/>
      <c r="E144" s="437"/>
      <c r="F144" s="498"/>
      <c r="G144" s="498"/>
      <c r="H144" s="498"/>
      <c r="I144" s="437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ht="14" customHeight="1" x14ac:dyDescent="0.2">
      <c r="A145" s="439"/>
      <c r="B145" s="439"/>
      <c r="C145" s="437"/>
      <c r="D145" s="517"/>
      <c r="E145" s="437"/>
      <c r="F145" s="498"/>
      <c r="G145" s="498"/>
      <c r="H145" s="498"/>
      <c r="I145" s="437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ht="14" customHeight="1" x14ac:dyDescent="0.2">
      <c r="A146" s="439"/>
      <c r="B146" s="439"/>
      <c r="C146" s="437"/>
      <c r="D146" s="517"/>
      <c r="E146" s="437"/>
      <c r="F146" s="498"/>
      <c r="G146" s="498"/>
      <c r="H146" s="498"/>
      <c r="I146" s="437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ht="13" customHeight="1" x14ac:dyDescent="0.2">
      <c r="A147" s="439"/>
      <c r="B147" s="439"/>
      <c r="C147" s="437"/>
      <c r="D147" s="497"/>
      <c r="E147" s="437"/>
      <c r="F147" s="498"/>
      <c r="G147" s="498"/>
      <c r="H147" s="498"/>
      <c r="I147" s="437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ht="14" customHeight="1" x14ac:dyDescent="0.2">
      <c r="A148" s="439"/>
      <c r="B148" s="439"/>
      <c r="C148" s="437"/>
      <c r="D148" s="517"/>
      <c r="E148" s="437"/>
      <c r="F148" s="498"/>
      <c r="G148" s="498"/>
      <c r="H148" s="498"/>
      <c r="I148" s="437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ht="13" customHeight="1" x14ac:dyDescent="0.2">
      <c r="A149" s="439"/>
      <c r="B149" s="439"/>
      <c r="C149" s="437"/>
      <c r="D149" s="497"/>
      <c r="E149" s="437"/>
      <c r="F149" s="498"/>
      <c r="G149" s="498"/>
      <c r="H149" s="498"/>
      <c r="I149" s="437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ht="13" customHeight="1" x14ac:dyDescent="0.2">
      <c r="A150" s="439"/>
      <c r="B150" s="439"/>
      <c r="C150" s="437"/>
      <c r="D150" s="497"/>
      <c r="E150" s="437"/>
      <c r="F150" s="498"/>
      <c r="G150" s="498"/>
      <c r="H150" s="498"/>
      <c r="I150" s="437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ht="14" customHeight="1" x14ac:dyDescent="0.2">
      <c r="A151" s="439"/>
      <c r="B151" s="439"/>
      <c r="C151" s="437"/>
      <c r="D151" s="517"/>
      <c r="E151" s="437"/>
      <c r="F151" s="498"/>
      <c r="G151" s="498"/>
      <c r="H151" s="498"/>
      <c r="I151" s="437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ht="13" customHeight="1" x14ac:dyDescent="0.2">
      <c r="A152" s="439"/>
      <c r="B152" s="439"/>
      <c r="C152" s="437"/>
      <c r="D152" s="497"/>
      <c r="E152" s="437"/>
      <c r="F152" s="498"/>
      <c r="G152" s="498"/>
      <c r="H152" s="498"/>
      <c r="I152" s="437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ht="13" customHeight="1" x14ac:dyDescent="0.2">
      <c r="A153" s="439"/>
      <c r="B153" s="439"/>
      <c r="C153" s="437"/>
      <c r="D153" s="497"/>
      <c r="E153" s="437"/>
      <c r="F153" s="498"/>
      <c r="G153" s="498"/>
      <c r="H153" s="498"/>
      <c r="I153" s="437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ht="13" customHeight="1" x14ac:dyDescent="0.2">
      <c r="A154" s="439"/>
      <c r="B154" s="439"/>
      <c r="C154" s="437"/>
      <c r="D154" s="497"/>
      <c r="E154" s="437"/>
      <c r="F154" s="498"/>
      <c r="G154" s="498"/>
      <c r="H154" s="498"/>
      <c r="I154" s="437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ht="14" customHeight="1" x14ac:dyDescent="0.2">
      <c r="A155" s="439"/>
      <c r="B155" s="439"/>
      <c r="C155" s="437"/>
      <c r="D155" s="517"/>
      <c r="E155" s="437"/>
      <c r="F155" s="498"/>
      <c r="G155" s="498"/>
      <c r="H155" s="498"/>
      <c r="I155" s="437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ht="13" customHeight="1" x14ac:dyDescent="0.2">
      <c r="A156" s="439"/>
      <c r="B156" s="439"/>
      <c r="C156" s="437"/>
      <c r="D156" s="497"/>
      <c r="E156" s="437"/>
      <c r="F156" s="498"/>
      <c r="G156" s="498"/>
      <c r="H156" s="498"/>
      <c r="I156" s="437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ht="13" customHeight="1" x14ac:dyDescent="0.2">
      <c r="A157" s="439"/>
      <c r="B157" s="439"/>
      <c r="C157" s="437"/>
      <c r="D157" s="497"/>
      <c r="E157" s="437"/>
      <c r="F157" s="498"/>
      <c r="G157" s="498"/>
      <c r="H157" s="498"/>
      <c r="I157" s="437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ht="13" customHeight="1" x14ac:dyDescent="0.2">
      <c r="A158" s="439"/>
      <c r="B158" s="439"/>
      <c r="C158" s="437"/>
      <c r="D158" s="497"/>
      <c r="E158" s="437"/>
      <c r="F158" s="498"/>
      <c r="G158" s="498"/>
      <c r="H158" s="498"/>
      <c r="I158" s="437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ht="14" customHeight="1" x14ac:dyDescent="0.2">
      <c r="A159" s="439"/>
      <c r="B159" s="439"/>
      <c r="C159" s="437"/>
      <c r="D159" s="517"/>
      <c r="E159" s="437"/>
      <c r="F159" s="498"/>
      <c r="G159" s="498"/>
      <c r="H159" s="498"/>
      <c r="I159" s="437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ht="13" customHeight="1" x14ac:dyDescent="0.2">
      <c r="A160" s="439"/>
      <c r="B160" s="439"/>
      <c r="C160" s="437"/>
      <c r="D160" s="497"/>
      <c r="E160" s="437"/>
      <c r="F160" s="498"/>
      <c r="G160" s="498"/>
      <c r="H160" s="498"/>
      <c r="I160" s="437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ht="14" customHeight="1" x14ac:dyDescent="0.2">
      <c r="A161" s="439"/>
      <c r="B161" s="439"/>
      <c r="C161" s="437"/>
      <c r="D161" s="517"/>
      <c r="E161" s="437"/>
      <c r="F161" s="498"/>
      <c r="G161" s="498"/>
      <c r="H161" s="498"/>
      <c r="I161" s="437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ht="13" customHeight="1" x14ac:dyDescent="0.2">
      <c r="A162" s="439"/>
      <c r="B162" s="439"/>
      <c r="C162" s="437"/>
      <c r="D162" s="497"/>
      <c r="E162" s="437"/>
      <c r="F162" s="498"/>
      <c r="G162" s="498"/>
      <c r="H162" s="498"/>
      <c r="I162" s="437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ht="14" customHeight="1" x14ac:dyDescent="0.2">
      <c r="A163" s="439"/>
      <c r="B163" s="439"/>
      <c r="C163" s="437"/>
      <c r="D163" s="517"/>
      <c r="E163" s="437"/>
      <c r="F163" s="498"/>
      <c r="G163" s="498"/>
      <c r="H163" s="498"/>
      <c r="I163" s="437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ht="13" customHeight="1" x14ac:dyDescent="0.2">
      <c r="A164" s="439"/>
      <c r="B164" s="439"/>
      <c r="C164" s="437"/>
      <c r="D164" s="497"/>
      <c r="E164" s="437"/>
      <c r="F164" s="498"/>
      <c r="G164" s="498"/>
      <c r="H164" s="498"/>
      <c r="I164" s="437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ht="13" customHeight="1" x14ac:dyDescent="0.2">
      <c r="A165" s="439"/>
      <c r="B165" s="439"/>
      <c r="C165" s="437"/>
      <c r="D165" s="497"/>
      <c r="E165" s="437"/>
      <c r="F165" s="498"/>
      <c r="G165" s="498"/>
      <c r="H165" s="498"/>
      <c r="I165" s="437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ht="14" customHeight="1" x14ac:dyDescent="0.2">
      <c r="A166" s="439"/>
      <c r="B166" s="439"/>
      <c r="C166" s="437"/>
      <c r="D166" s="517"/>
      <c r="E166" s="437"/>
      <c r="F166" s="498"/>
      <c r="G166" s="498"/>
      <c r="H166" s="498"/>
      <c r="I166" s="437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ht="14" customHeight="1" x14ac:dyDescent="0.2">
      <c r="A167" s="439"/>
      <c r="B167" s="439"/>
      <c r="C167" s="437"/>
      <c r="D167" s="517"/>
      <c r="E167" s="437"/>
      <c r="F167" s="498"/>
      <c r="G167" s="498"/>
      <c r="H167" s="498"/>
      <c r="I167" s="437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ht="13" customHeight="1" x14ac:dyDescent="0.2">
      <c r="A168" s="439"/>
      <c r="B168" s="439"/>
      <c r="C168" s="437"/>
      <c r="D168" s="497"/>
      <c r="E168" s="437"/>
      <c r="F168" s="498"/>
      <c r="G168" s="498"/>
      <c r="H168" s="498"/>
      <c r="I168" s="437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ht="13" customHeight="1" x14ac:dyDescent="0.2">
      <c r="A169" s="439"/>
      <c r="B169" s="439"/>
      <c r="C169" s="437"/>
      <c r="D169" s="497"/>
      <c r="E169" s="437"/>
      <c r="F169" s="498"/>
      <c r="G169" s="498"/>
      <c r="H169" s="498"/>
      <c r="I169" s="437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ht="13" customHeight="1" x14ac:dyDescent="0.2">
      <c r="A170" s="439"/>
      <c r="B170" s="439"/>
      <c r="C170" s="437"/>
      <c r="D170" s="497"/>
      <c r="E170" s="437"/>
      <c r="F170" s="498"/>
      <c r="G170" s="498"/>
      <c r="H170" s="498"/>
      <c r="I170" s="437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ht="14" customHeight="1" x14ac:dyDescent="0.2">
      <c r="A171" s="439"/>
      <c r="B171" s="439"/>
      <c r="C171" s="437"/>
      <c r="D171" s="517"/>
      <c r="E171" s="437"/>
      <c r="F171" s="498"/>
      <c r="G171" s="498"/>
      <c r="H171" s="498"/>
      <c r="I171" s="437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ht="13" customHeight="1" x14ac:dyDescent="0.2">
      <c r="A172" s="439"/>
      <c r="B172" s="439"/>
      <c r="C172" s="437"/>
      <c r="D172" s="497"/>
      <c r="E172" s="437"/>
      <c r="F172" s="498"/>
      <c r="G172" s="498"/>
      <c r="H172" s="498"/>
      <c r="I172" s="437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ht="13" customHeight="1" x14ac:dyDescent="0.2">
      <c r="A173" s="439"/>
      <c r="B173" s="439"/>
      <c r="C173" s="437"/>
      <c r="D173" s="497"/>
      <c r="E173" s="437"/>
      <c r="F173" s="498"/>
      <c r="G173" s="498"/>
      <c r="H173" s="498"/>
      <c r="I173" s="437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ht="13" customHeight="1" x14ac:dyDescent="0.2">
      <c r="A174" s="439"/>
      <c r="B174" s="439"/>
      <c r="C174" s="437"/>
      <c r="D174" s="497"/>
      <c r="E174" s="437"/>
      <c r="F174" s="498"/>
      <c r="G174" s="498"/>
      <c r="H174" s="498"/>
      <c r="I174" s="437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ht="13" customHeight="1" x14ac:dyDescent="0.2">
      <c r="A175" s="439"/>
      <c r="B175" s="439"/>
      <c r="C175" s="437"/>
      <c r="D175" s="497"/>
      <c r="E175" s="437"/>
      <c r="F175" s="498"/>
      <c r="G175" s="498"/>
      <c r="H175" s="498"/>
      <c r="I175" s="437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ht="13" customHeight="1" x14ac:dyDescent="0.2">
      <c r="A176" s="439"/>
      <c r="B176" s="439"/>
      <c r="C176" s="437"/>
      <c r="D176" s="497"/>
      <c r="E176" s="437"/>
      <c r="F176" s="498"/>
      <c r="G176" s="498"/>
      <c r="H176" s="498"/>
      <c r="I176" s="437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ht="13" customHeight="1" x14ac:dyDescent="0.2">
      <c r="A177" s="439"/>
      <c r="B177" s="439"/>
      <c r="C177" s="437"/>
      <c r="D177" s="497"/>
      <c r="E177" s="437"/>
      <c r="F177" s="498"/>
      <c r="G177" s="498"/>
      <c r="H177" s="498"/>
      <c r="I177" s="437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ht="13" customHeight="1" x14ac:dyDescent="0.2">
      <c r="A178" s="439"/>
      <c r="B178" s="439"/>
      <c r="C178" s="437"/>
      <c r="D178" s="497"/>
      <c r="E178" s="437"/>
      <c r="F178" s="498"/>
      <c r="G178" s="498"/>
      <c r="H178" s="498"/>
      <c r="I178" s="437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ht="13" customHeight="1" x14ac:dyDescent="0.2">
      <c r="A179" s="439"/>
      <c r="B179" s="439"/>
      <c r="C179" s="437"/>
      <c r="D179" s="497"/>
      <c r="E179" s="437"/>
      <c r="F179" s="498"/>
      <c r="G179" s="498"/>
      <c r="H179" s="498"/>
      <c r="I179" s="437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ht="14" customHeight="1" x14ac:dyDescent="0.2">
      <c r="A180" s="439"/>
      <c r="B180" s="439"/>
      <c r="C180" s="437"/>
      <c r="D180" s="517"/>
      <c r="E180" s="437"/>
      <c r="F180" s="498"/>
      <c r="G180" s="498"/>
      <c r="H180" s="498"/>
      <c r="I180" s="437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ht="14" customHeight="1" x14ac:dyDescent="0.2">
      <c r="A181" s="439"/>
      <c r="B181" s="439"/>
      <c r="C181" s="437"/>
      <c r="D181" s="517"/>
      <c r="E181" s="437"/>
      <c r="F181" s="498"/>
      <c r="G181" s="498"/>
      <c r="H181" s="498"/>
      <c r="I181" s="437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ht="13" customHeight="1" x14ac:dyDescent="0.2">
      <c r="A182" s="439"/>
      <c r="B182" s="439"/>
      <c r="C182" s="437"/>
      <c r="D182" s="497"/>
      <c r="E182" s="437"/>
      <c r="F182" s="498"/>
      <c r="G182" s="498"/>
      <c r="H182" s="498"/>
      <c r="I182" s="437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ht="14" customHeight="1" x14ac:dyDescent="0.2">
      <c r="A183" s="439"/>
      <c r="B183" s="439"/>
      <c r="C183" s="437"/>
      <c r="D183" s="517"/>
      <c r="E183" s="437"/>
      <c r="F183" s="498"/>
      <c r="G183" s="498"/>
      <c r="H183" s="498"/>
      <c r="I183" s="437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ht="13" customHeight="1" x14ac:dyDescent="0.2">
      <c r="A184" s="439"/>
      <c r="B184" s="439"/>
      <c r="C184" s="437"/>
      <c r="D184" s="497"/>
      <c r="E184" s="437"/>
      <c r="F184" s="498"/>
      <c r="G184" s="498"/>
      <c r="H184" s="498"/>
      <c r="I184" s="437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ht="14" customHeight="1" x14ac:dyDescent="0.2">
      <c r="A185" s="439"/>
      <c r="B185" s="439"/>
      <c r="C185" s="437"/>
      <c r="D185" s="517"/>
      <c r="E185" s="437"/>
      <c r="F185" s="498"/>
      <c r="G185" s="498"/>
      <c r="H185" s="498"/>
      <c r="I185" s="437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ht="13" customHeight="1" x14ac:dyDescent="0.2">
      <c r="A186" s="439"/>
      <c r="B186" s="439"/>
      <c r="C186" s="437"/>
      <c r="D186" s="497"/>
      <c r="E186" s="437"/>
      <c r="F186" s="498"/>
      <c r="G186" s="498"/>
      <c r="H186" s="498"/>
      <c r="I186" s="437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ht="14" customHeight="1" x14ac:dyDescent="0.2">
      <c r="A187" s="439"/>
      <c r="B187" s="439"/>
      <c r="C187" s="437"/>
      <c r="D187" s="517"/>
      <c r="E187" s="437"/>
      <c r="F187" s="498"/>
      <c r="G187" s="498"/>
      <c r="H187" s="498"/>
      <c r="I187" s="437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ht="13" customHeight="1" x14ac:dyDescent="0.2">
      <c r="A188" s="439"/>
      <c r="B188" s="439"/>
      <c r="C188" s="437"/>
      <c r="D188" s="497"/>
      <c r="E188" s="437"/>
      <c r="F188" s="498"/>
      <c r="G188" s="498"/>
      <c r="H188" s="498"/>
      <c r="I188" s="437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ht="13" customHeight="1" x14ac:dyDescent="0.2">
      <c r="A189" s="439"/>
      <c r="B189" s="439"/>
      <c r="C189" s="437"/>
      <c r="D189" s="497"/>
      <c r="E189" s="437"/>
      <c r="F189" s="498"/>
      <c r="G189" s="498"/>
      <c r="H189" s="498"/>
      <c r="I189" s="437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ht="13" customHeight="1" x14ac:dyDescent="0.2">
      <c r="A190" s="439"/>
      <c r="B190" s="439"/>
      <c r="C190" s="437"/>
      <c r="D190" s="497"/>
      <c r="E190" s="437"/>
      <c r="F190" s="498"/>
      <c r="G190" s="498"/>
      <c r="H190" s="498"/>
      <c r="I190" s="437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ht="14" customHeight="1" x14ac:dyDescent="0.2">
      <c r="A191" s="439"/>
      <c r="B191" s="439"/>
      <c r="C191" s="437"/>
      <c r="D191" s="517"/>
      <c r="E191" s="437"/>
      <c r="F191" s="498"/>
      <c r="G191" s="498"/>
      <c r="H191" s="498"/>
      <c r="I191" s="437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ht="13" customHeight="1" x14ac:dyDescent="0.2">
      <c r="A192" s="439"/>
      <c r="B192" s="439"/>
      <c r="C192" s="437"/>
      <c r="D192" s="497"/>
      <c r="E192" s="437"/>
      <c r="F192" s="498"/>
      <c r="G192" s="498"/>
      <c r="H192" s="498"/>
      <c r="I192" s="437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ht="14" customHeight="1" x14ac:dyDescent="0.2">
      <c r="A193" s="439"/>
      <c r="B193" s="439"/>
      <c r="C193" s="437"/>
      <c r="D193" s="517"/>
      <c r="E193" s="437"/>
      <c r="F193" s="498"/>
      <c r="G193" s="498"/>
      <c r="H193" s="498"/>
      <c r="I193" s="437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ht="13" customHeight="1" x14ac:dyDescent="0.2">
      <c r="A194" s="439"/>
      <c r="B194" s="439"/>
      <c r="C194" s="437"/>
      <c r="D194" s="497"/>
      <c r="E194" s="437"/>
      <c r="F194" s="498"/>
      <c r="G194" s="498"/>
      <c r="H194" s="498"/>
      <c r="I194" s="437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ht="13" customHeight="1" x14ac:dyDescent="0.2">
      <c r="A195" s="439"/>
      <c r="B195" s="439"/>
      <c r="C195" s="437"/>
      <c r="D195" s="497"/>
      <c r="E195" s="437"/>
      <c r="F195" s="498"/>
      <c r="G195" s="498"/>
      <c r="H195" s="498"/>
      <c r="I195" s="437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ht="13" customHeight="1" x14ac:dyDescent="0.2">
      <c r="A196" s="439"/>
      <c r="B196" s="439"/>
      <c r="C196" s="437"/>
      <c r="D196" s="497"/>
      <c r="E196" s="437"/>
      <c r="F196" s="498"/>
      <c r="G196" s="498"/>
      <c r="H196" s="498"/>
      <c r="I196" s="437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ht="13" customHeight="1" x14ac:dyDescent="0.2">
      <c r="A197" s="439"/>
      <c r="B197" s="439"/>
      <c r="C197" s="437"/>
      <c r="D197" s="497"/>
      <c r="E197" s="437"/>
      <c r="F197" s="498"/>
      <c r="G197" s="498"/>
      <c r="H197" s="498"/>
      <c r="I197" s="437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ht="13" customHeight="1" x14ac:dyDescent="0.2">
      <c r="A198" s="439"/>
      <c r="B198" s="439"/>
      <c r="C198" s="437"/>
      <c r="D198" s="497"/>
      <c r="E198" s="437"/>
      <c r="F198" s="498"/>
      <c r="G198" s="498"/>
      <c r="H198" s="498"/>
      <c r="I198" s="437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ht="13" customHeight="1" x14ac:dyDescent="0.2">
      <c r="A199" s="439"/>
      <c r="B199" s="439"/>
      <c r="C199" s="437"/>
      <c r="D199" s="497"/>
      <c r="E199" s="437"/>
      <c r="F199" s="498"/>
      <c r="G199" s="498"/>
      <c r="H199" s="498"/>
      <c r="I199" s="437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ht="13" customHeight="1" x14ac:dyDescent="0.2">
      <c r="A200" s="439"/>
      <c r="B200" s="439"/>
      <c r="C200" s="437"/>
      <c r="D200" s="497"/>
      <c r="E200" s="437"/>
      <c r="F200" s="498"/>
      <c r="G200" s="498"/>
      <c r="H200" s="498"/>
      <c r="I200" s="437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ht="14" customHeight="1" x14ac:dyDescent="0.2">
      <c r="A201" s="439"/>
      <c r="B201" s="439"/>
      <c r="C201" s="437"/>
      <c r="D201" s="517"/>
      <c r="E201" s="437"/>
      <c r="F201" s="498"/>
      <c r="G201" s="498"/>
      <c r="H201" s="498"/>
      <c r="I201" s="437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ht="13" customHeight="1" x14ac:dyDescent="0.2">
      <c r="A202" s="439"/>
      <c r="B202" s="439"/>
      <c r="C202" s="437"/>
      <c r="D202" s="497"/>
      <c r="E202" s="437"/>
      <c r="F202" s="498"/>
      <c r="G202" s="498"/>
      <c r="H202" s="498"/>
      <c r="I202" s="437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PROTOCOL H ANALYSIS</vt:lpstr>
      <vt:lpstr>Overall (pooled B-E)-1</vt:lpstr>
      <vt:lpstr>Overall (pooled B-E)-2</vt:lpstr>
      <vt:lpstr>Summary</vt:lpstr>
      <vt:lpstr>Sensitivity Analysis-Local</vt:lpstr>
      <vt:lpstr>Sensitivity Analysis-Global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2026-02-20T10:40:10Z</dcterms:created>
  <dcterms:modified xsi:type="dcterms:W3CDTF">2026-02-20T10:40:10Z</dcterms:modified>
</cp:coreProperties>
</file>